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674" firstSheet="1" activeTab="6"/>
  </bookViews>
  <sheets>
    <sheet name="Прил. №1 индикаторы " sheetId="1" r:id="rId1"/>
    <sheet name="Прил. №2 перечень" sheetId="2" r:id="rId2"/>
    <sheet name="Прил. №3 (муниц.бюдж.)" sheetId="3" r:id="rId3"/>
    <sheet name="Прил. №4 (все источники)" sheetId="4" r:id="rId4"/>
    <sheet name="Прил. №5 план реализ." sheetId="5" r:id="rId5"/>
    <sheet name="Прил. №6 перечень дворовых" sheetId="6" r:id="rId6"/>
    <sheet name="Прил. №7 перечень общественных" sheetId="7" r:id="rId7"/>
  </sheets>
  <definedNames>
    <definedName name="_xlnm._FilterDatabase" localSheetId="3" hidden="1">'Прил. №4 (все источники)'!$A$5:$M$81</definedName>
    <definedName name="_xlnm.Print_Titles" localSheetId="3">'Прил. №4 (все источники)'!$3:$4</definedName>
    <definedName name="_xlnm.Print_Area" localSheetId="0">'Прил. №1 индикаторы '!$A$1:$M$110</definedName>
    <definedName name="_xlnm.Print_Area" localSheetId="1">'Прил. №2 перечень'!$A$1:$M$59</definedName>
    <definedName name="_xlnm.Print_Area" localSheetId="2">'Прил. №3 (муниц.бюдж.)'!$A$1:$K$86</definedName>
    <definedName name="_xlnm.Print_Area" localSheetId="3">'Прил. №4 (все источники)'!$A$1:$K$129</definedName>
    <definedName name="_xlnm.Print_Area" localSheetId="4">'Прил. №5 план реализ.'!$A$1:$AE$76</definedName>
    <definedName name="_xlnm.Print_Area" localSheetId="5">'Прил. №6 перечень дворовых'!$A$1:$I$64</definedName>
    <definedName name="_xlnm.Print_Area" localSheetId="6">'Прил. №7 перечень общественных'!$A$1:$I$15</definedName>
  </definedNames>
  <calcPr fullCalcOnLoad="1"/>
</workbook>
</file>

<file path=xl/sharedStrings.xml><?xml version="1.0" encoding="utf-8"?>
<sst xmlns="http://schemas.openxmlformats.org/spreadsheetml/2006/main" count="874" uniqueCount="258">
  <si>
    <t>Статус</t>
  </si>
  <si>
    <t>Всего</t>
  </si>
  <si>
    <t>2018 год</t>
  </si>
  <si>
    <t>Муниципальная программа</t>
  </si>
  <si>
    <t>федеральный бюджет</t>
  </si>
  <si>
    <t>внебюджетные источники</t>
  </si>
  <si>
    <t>областной бюджет</t>
  </si>
  <si>
    <t>городской бюджет</t>
  </si>
  <si>
    <t>2019 год</t>
  </si>
  <si>
    <t>Основное мероприятие 1</t>
  </si>
  <si>
    <t>Мероприятие 1.1</t>
  </si>
  <si>
    <t>Ресурсное обеспечение и прогнозная (справочная) оценка расходов на реализацию мероприятий муниципальной программы за счет всех источников финансирования</t>
  </si>
  <si>
    <t>Ответственный исполнитель, соисполнитель, участник</t>
  </si>
  <si>
    <t>Объемы бюджетных ассигнований* (тыс. руб.), годы</t>
  </si>
  <si>
    <t>Мероприятия текущего периода</t>
  </si>
  <si>
    <t>Ресурсное обеспечение реализации муниципальной программы за счет средств городского бюджета</t>
  </si>
  <si>
    <t>Система основных мероприятий и показатели реализации муниципальной программы</t>
  </si>
  <si>
    <t>Единица измерения</t>
  </si>
  <si>
    <t>Общее значение показателя, предусмотренное программой</t>
  </si>
  <si>
    <t>ПРОЦ</t>
  </si>
  <si>
    <t>ЕД</t>
  </si>
  <si>
    <t>М2</t>
  </si>
  <si>
    <t>2020 год</t>
  </si>
  <si>
    <t>2021 год</t>
  </si>
  <si>
    <t>2022 год</t>
  </si>
  <si>
    <t>Участник 1 – управление ЖКХ мэрии города</t>
  </si>
  <si>
    <t>Участник 2 – подрядные организации</t>
  </si>
  <si>
    <t>Ответственный исполнитель 1 (участник 1) – управление ЖКХ мэрии города</t>
  </si>
  <si>
    <t>Ответственный исполнитель  – управление ЖКХ мэрии города</t>
  </si>
  <si>
    <t>План реализации муниципальной программы</t>
  </si>
  <si>
    <t>I</t>
  </si>
  <si>
    <t>II</t>
  </si>
  <si>
    <t>III</t>
  </si>
  <si>
    <t>IV</t>
  </si>
  <si>
    <t xml:space="preserve">Срок наступления контрольного события (дата), квартал </t>
  </si>
  <si>
    <t>ул. Пионерская, 72б</t>
  </si>
  <si>
    <t>Непосредственный результатат:                              Доля финансового участия заинтересованных лиц (собственников помещений многоквартирных домов, собственников иных зданий и сооружений, расположенных в границах дворовой территории, подлежащей благоустройству) в выполнении работ по благоустройству дворовых территорий многоквартирных домов городского округа от общей стоимости работ из дополнительного перечня, включенных в муниципальную программу, до 10%</t>
  </si>
  <si>
    <t xml:space="preserve">2018 год (I этап)              </t>
  </si>
  <si>
    <t xml:space="preserve">2020 год (III этап)          </t>
  </si>
  <si>
    <t xml:space="preserve">2019 год (II этап)       </t>
  </si>
  <si>
    <t xml:space="preserve">2021 год (IV этап)         </t>
  </si>
  <si>
    <t xml:space="preserve">2022 год (V этап)          </t>
  </si>
  <si>
    <t>Мероприятие 1.2</t>
  </si>
  <si>
    <t>ШТ</t>
  </si>
  <si>
    <t xml:space="preserve">Разработка дизайн-проектов, рабочей документации, сметной документации благоустройства  общественных территорий городского округа (мест массового отдыха населения, городских парков, скверов) </t>
  </si>
  <si>
    <t xml:space="preserve"> </t>
  </si>
  <si>
    <t>№ п/п</t>
  </si>
  <si>
    <t>Адресный перечень дворовых территорий  многоквартирных домов городского округа</t>
  </si>
  <si>
    <t>пер. Театральный, 6</t>
  </si>
  <si>
    <t>ул. Комсомольская, 21</t>
  </si>
  <si>
    <t xml:space="preserve">ул. Пионерская,  15
</t>
  </si>
  <si>
    <t>ул. Юбилейная, 14</t>
  </si>
  <si>
    <t xml:space="preserve">Срок наступления контрольного события </t>
  </si>
  <si>
    <t>Исключено</t>
  </si>
  <si>
    <t xml:space="preserve">ул. 40-лет Победы, 8; </t>
  </si>
  <si>
    <t xml:space="preserve">общественная территория городского округа для проведения массовых и досуговых мероприятий (территория в микрорайоне Биробиджан-2, за детским садом № 50 по направлению к храму Казанской Божьей Матери); </t>
  </si>
  <si>
    <t xml:space="preserve">Выполнение работ по благоустройству общественных территорий городского округа (мест массового отдыха населения, городских парков, скверов), в том числе по объектам:                                                                            </t>
  </si>
  <si>
    <t>Мероприятие 1.3</t>
  </si>
  <si>
    <t xml:space="preserve">Выполнение работ по благоустройству общественных территорий городского округа (мест массового отдыха населения, городских парков, скверов), в том числе по объектам:       </t>
  </si>
  <si>
    <t xml:space="preserve">ул. Шолом-Алейхема, 84;                                                           </t>
  </si>
  <si>
    <t xml:space="preserve"> ул. 40-лет Победы, 8;</t>
  </si>
  <si>
    <t>ул. 40-лет Победы, 8;</t>
  </si>
  <si>
    <t>ул. Шолом-Алейхема, 84;</t>
  </si>
  <si>
    <t xml:space="preserve">Выполнение работ по благоустройству общественных территорий городского округа (мест массового отдыха населения, городских парков, скверов), в том числе по объектам:        </t>
  </si>
  <si>
    <t xml:space="preserve">ул. Шолом-Алейхема, 84; </t>
  </si>
  <si>
    <t xml:space="preserve">Общественная территория городского округа для проведения массовых и досуговых мероприятий (территория в микрорайоне Биробиджан-2, за детским садом № 50 по направлению к храму Казанской Божьей Матери); </t>
  </si>
  <si>
    <t>Основное мероприятие 2</t>
  </si>
  <si>
    <t>Выполнение работ по благоустройству (ремонту) дворовых территорий многоквартирных домов городского округа,  в том числе:</t>
  </si>
  <si>
    <t>квартал</t>
  </si>
  <si>
    <t xml:space="preserve">ул. Шолом-Алейхема, 84;   </t>
  </si>
  <si>
    <t>Непосредственный результат:                               количество благоустроенных дворовых территорий многоквартирных домов городского округа</t>
  </si>
  <si>
    <t xml:space="preserve">Целевой показатель (индикатор) 1:                                  доля реализованных проектов благоустройства дворовых территорий (полностью освещенных, оборудованных местами для проведения досуга и отдыха разными группами населения (спортивные площадки, детские площадки и т.д.), малыми архитектурными формами) в общем количестве реализованных в течение планового года проектов благоустройства дворовых территорий                        </t>
  </si>
  <si>
    <t xml:space="preserve">Целевой показатель (индикатор) 3:                                 доля реализованных комплексных проектов благоустройства общественных территорий в общем количестве реализованных в течение планового года проектов благоустройства общественных территорий    </t>
  </si>
  <si>
    <t xml:space="preserve">Целевой показатель (индикатор) 4:                                           доля дворовых территорий, благоустройство которых выполнено при участии граждан, организаций в соответствующих мероприятиях, в общем количестве реализованных в течение планового года проектов благоустройства дворовых территорий                         </t>
  </si>
  <si>
    <t xml:space="preserve">Целевой показатель (индикатор) 2:                 количество разработанных комплексных проектов  документации  по благоустройству общественных территорий городского округа     </t>
  </si>
  <si>
    <t>Непосредственный результат:                       благоустроенная дворовая территория многоквартирного дома городского округа</t>
  </si>
  <si>
    <t>Непосредственный результат:                       благоустроенные дворовые территории многоквартирных домов городского округа</t>
  </si>
  <si>
    <t>Непосредственный результат:                       площадь благоустроенных общественных пространств (территорий) городского округа</t>
  </si>
  <si>
    <t>Непосредственный результат:                      площадь благоустроенного общественного пространства (территории) городского округа</t>
  </si>
  <si>
    <t>Непосредственный результат:                        количество разработанных дизайн-проектов, рабочей документации, сметной документации по  благоустройству общественных территорий городского округа</t>
  </si>
  <si>
    <t xml:space="preserve">Непосредственный результат:                        количество разработанных дизайн-проектов, рабочей документации, сметной документации по благоустройству общественных территорий городского округа    </t>
  </si>
  <si>
    <t xml:space="preserve">Непосредственный результат:                                                    количество дворовых территорий многоквартирных домов городского округа, благоустройство которых выполнено при участии граждан и организаций в соответствующих мероприятиях                                 
                               </t>
  </si>
  <si>
    <t xml:space="preserve">Непосредственный результат:                                             количество дворовых территорий многоквартирных домов городского округа, благоустроенных при участии граждан и организаций в соответствующих мероприятиях                                               </t>
  </si>
  <si>
    <t xml:space="preserve">Непосредственный результат:                                                                     дворовая территория многоквартирного дома городского округа, благоустроенная при участии граждан и организаций в соответствующих мероприятиях       </t>
  </si>
  <si>
    <t xml:space="preserve">Непосредственный результат:                                                                     дворовые территории многоквартирных домов городского округа, благоустроенные при участии граждан и организаций в соответствующих мероприятиях       </t>
  </si>
  <si>
    <t xml:space="preserve">Адресный перечень общественных территорий  городского округа, нуждающихся и подлежащих благоустройству </t>
  </si>
  <si>
    <t>Реализация комплекса мероприятий, направленных на благоустройство дворовых и общественных территорий городского округа в рамках  реализации программ формирования современной городской среды</t>
  </si>
  <si>
    <t xml:space="preserve">ул. Пионерская, 72б;                                                                                            ул. Пионерская,  15;                                                           пер. Театральный, 6;
ул. Комсомольская, 21;   </t>
  </si>
  <si>
    <t>Наименование основного мероприятия / объекта капитального строительства (объекта недвижимого имущества)</t>
  </si>
  <si>
    <t>Направление инвестирования (строительство, реконструкция, техническое перевооружение, приобретение)</t>
  </si>
  <si>
    <t>Год определения стоимости строительства (приобретения) объекта</t>
  </si>
  <si>
    <t>Плановый объем и источники финансирования по годам реализации муниципальной программы, тыс. рублей</t>
  </si>
  <si>
    <t>Год</t>
  </si>
  <si>
    <t>Общий объем финансирования, тыс. рублей</t>
  </si>
  <si>
    <t>Федеральный бюджет</t>
  </si>
  <si>
    <t>Областной бюджет</t>
  </si>
  <si>
    <t>Городской бюджет</t>
  </si>
  <si>
    <t>Внебюджетные средства</t>
  </si>
  <si>
    <t>ВСЕГО</t>
  </si>
  <si>
    <t>в т.ч. расходы на ПИР и ПСД</t>
  </si>
  <si>
    <t>Всего за весь период реализации муниципальной программы, в том числе на трехлетний бюджетный период:</t>
  </si>
  <si>
    <t>Строительство</t>
  </si>
  <si>
    <t xml:space="preserve">Перечень
объектов капитального строительства (реконструкции, в том числе с элементами реставрации, технического перевооружения) муниципальной собственности и объектов недвижимого имущества, приобретаемых в муниципальную собственность городского округа
</t>
  </si>
  <si>
    <t xml:space="preserve">Объект 1.3. Разработка дизайн-проектов, рабочей документации, сметной документации благоустройства  общественных территорий городского округа (мест массового отдыха населения, городских парков, скверов) </t>
  </si>
  <si>
    <t>Всего по основному мероприятию за весь период реализации муниципальной программы, в том числе на трехлетний бюджетный период:</t>
  </si>
  <si>
    <t>2018 – 2022</t>
  </si>
  <si>
    <t xml:space="preserve"> 1 300 М2</t>
  </si>
  <si>
    <t>3 ШТ</t>
  </si>
  <si>
    <t>Всего по объекту за весь период реализации муниципальной программы, в том числе на трехлетний бюджетный период:</t>
  </si>
  <si>
    <r>
      <t>Основное мероприятие 1.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Реализация комплекса мероприятий, направленных на благоустройство дворовых и общественных территорий городского округа в рамках  реализации программ формирования современной городской среды</t>
    </r>
  </si>
  <si>
    <t>Создаваемая мощность (прирост мощности) объекта</t>
  </si>
  <si>
    <t>Сметная стоимость объекта или предполагаемая (предельная) стоимость объекта (тыс. рублей)</t>
  </si>
  <si>
    <t>Срок строительства (приобретения) объекта</t>
  </si>
  <si>
    <t>Наименование муниципальной программы, подпрограммы, основного мероприятия, мероприятия</t>
  </si>
  <si>
    <t>Наименование целевого показателя (индикатора), непосредственного результата</t>
  </si>
  <si>
    <t>Значение целевого показателя (индикатора), непосредственного результата по годам реализации</t>
  </si>
  <si>
    <t>Оценка расходов* (тыс. рублей), годы</t>
  </si>
  <si>
    <t>Всего, в том числе:</t>
  </si>
  <si>
    <t xml:space="preserve">ул. Комсомольская, 21;                                                                </t>
  </si>
  <si>
    <t xml:space="preserve">ул. Комсомольская, 21;                                                                       </t>
  </si>
  <si>
    <t xml:space="preserve">ул. Комсомольская, 21;                                          </t>
  </si>
  <si>
    <t xml:space="preserve">Объект 1.2. Выполнение работ по благоустройству общественных территорий городского округа (мест массового отдыха населения, городских парков, скверов), в том числе по объектам:                                                              - общественная территория городского округа для проведения массовых и досуговых мероприятий (территория в микрорайоне Биробиджан-2, за детским садом № 50 по направлению к храму Казанской Божьей Матери);                                                                            </t>
  </si>
  <si>
    <t xml:space="preserve">Исключён постановлением мэрии города                 от 21.02.2020 № 268 </t>
  </si>
  <si>
    <t xml:space="preserve">Исключён постановлением мэрии города от 21.02.2020 № 268 </t>
  </si>
  <si>
    <t>Исключено постановлением мэрии города                 от 03.09.2018 № 1874</t>
  </si>
  <si>
    <t>Исключено постановлением мэрии города от 03.09.2018 № 1874</t>
  </si>
  <si>
    <t>общественная территория городского округа, прилегающая к Набережной города и площади Ичунь, для строительства скейт-парка и зоны отдыха;</t>
  </si>
  <si>
    <t xml:space="preserve">ул. Комсомольская, 21;                                                                                  </t>
  </si>
  <si>
    <t>Общественная территория городского округа, прилегающая к Набережной города и площади Ичунь, для строительства скейт-парка и зоны отдыха;</t>
  </si>
  <si>
    <t>2023 год</t>
  </si>
  <si>
    <t>2024 год</t>
  </si>
  <si>
    <t xml:space="preserve">2023 год (V этап)          </t>
  </si>
  <si>
    <t xml:space="preserve">2024 год (V этап)          </t>
  </si>
  <si>
    <t xml:space="preserve">ул. Пионерская, 39;              </t>
  </si>
  <si>
    <t xml:space="preserve">ул. Чапаева, 21;     </t>
  </si>
  <si>
    <t xml:space="preserve">ул. Чапаева, 21а; </t>
  </si>
  <si>
    <t>ул. Набережная,  22а;</t>
  </si>
  <si>
    <t xml:space="preserve">2024 год (VII этап)          </t>
  </si>
  <si>
    <t xml:space="preserve">2023 год (VI этап)          </t>
  </si>
  <si>
    <t>ул. Комсомольская, 19;</t>
  </si>
  <si>
    <t>ул. Пионерская, 17а;</t>
  </si>
  <si>
    <t>ул. Пионерская,  86;</t>
  </si>
  <si>
    <t>ул. Космонавтов,  19а;</t>
  </si>
  <si>
    <t>ул. Пионерская 74;</t>
  </si>
  <si>
    <t>ул. Пионерская, 74а;</t>
  </si>
  <si>
    <t>ул. Казакевича, 6;</t>
  </si>
  <si>
    <t>ул. Юбилейная, 5в;</t>
  </si>
  <si>
    <t>ул. Юбилейная, 5а;</t>
  </si>
  <si>
    <t>ул. Постышева,  6;</t>
  </si>
  <si>
    <t>ул. Юбилейная, 1;</t>
  </si>
  <si>
    <t>ул. Шолом-Алейхема, 49;</t>
  </si>
  <si>
    <t>Приложение 1
к муниципальной программе «Формирование современной городской среды в муниципальном образовании «Город Биробиджан» Еврейской автономной области в 2018-2024 годах»</t>
  </si>
  <si>
    <t>Формирование современной городской среды в муниципальном образовании «Город Биробиджан» Еврейской автономной области в 2018-2024 годах</t>
  </si>
  <si>
    <t xml:space="preserve">Приложение 2
к муниципальной программе  «Формирование современной городской среды в муниципальном образовании «Город Биробиджан» Еврейской автономной области в 2018-2024 годах»
</t>
  </si>
  <si>
    <t>Итого по муниципальной программе «Формирование современной городской среды в муниципальном образовании «Город Биробиджан» Еврейской автономной области в 2018-2024 годах»</t>
  </si>
  <si>
    <t>Приложение 3
к муниципальной программе «Формирование современной городской среды в муниципальном образовании «Город Биробиджан» Еврейской автономной области в 2018-2024 годах»</t>
  </si>
  <si>
    <t>Приложение 4
к муниципальной программе «Формирование современной городской среды в муниципальном образовании «Город Биробиджан» Еврейской автономной области в 2018-2024 годах»</t>
  </si>
  <si>
    <t>Приложение 5
к муниципальной программе «Формирование современной городской среды в муниципальном образовании «Город Биробиджан» Еврейской автономной области в 2018-2024 годах»</t>
  </si>
  <si>
    <t>Приложение 6
к муниципальной программе «Формирование современной городской среды в муниципальном образовании «Город Биробиджан» Еврейской автономной области в 2018-2024 годах»</t>
  </si>
  <si>
    <t>Адресный перечень дворовых территорий  многоквартирных домов городского округа, нуждающихся и подлежащих благоустройству в период 2018-2024 годов</t>
  </si>
  <si>
    <t>Приложение 7
к муниципальной программе «Формирование современной городской среды в муниципальном образовании «Город Биробиджан» Еврейской автономной области в 2018-2024 годах»</t>
  </si>
  <si>
    <t>Адресный перечень общественных территорий  городского округа, нуждающихся и подлежащих благоустройству в период 2018-2024 годов</t>
  </si>
  <si>
    <t xml:space="preserve">Территория городского парка муниципального образования «Город Биробиджан» Еврейской автономной области         </t>
  </si>
  <si>
    <t>Основное мероприятие 3</t>
  </si>
  <si>
    <t>Мероприятие 3.1</t>
  </si>
  <si>
    <t>Непосредственный результат:                                    количество благоустроенных дворовых территорий многоквартирных домов городского округа</t>
  </si>
  <si>
    <t>Реализация комплекса мероприятий, направленных на благоустройство дворовых и общественных территорий городского округа в рамках реализации программ формирования современной городской среды</t>
  </si>
  <si>
    <t xml:space="preserve">Выполнение работ по благоустройству территории городского парка муниципального образования «Город Биробиджан» Еврейской автономной области       </t>
  </si>
  <si>
    <t xml:space="preserve">Реализация мероприятий, направленных на создание комфортной городской среды на территории муниципального образования «Город Биробиджан» Еврейской автономной области     </t>
  </si>
  <si>
    <t xml:space="preserve">Непосредственный результат:                      площадь благоустроенной общественной  территории </t>
  </si>
  <si>
    <t>Участник 3 – МАУ «ЦКД»</t>
  </si>
  <si>
    <t>Участник 1 – управление ЖКХ мэрии города;                               участник 2 – подрядные организации</t>
  </si>
  <si>
    <t>Исключён постановлением мэрии города                 от 03.06.2021 № 871</t>
  </si>
  <si>
    <t>Исключён постановлением мэрии города от 03.06.2021 № 871</t>
  </si>
  <si>
    <t xml:space="preserve">Исключён постановлением мэрии города от 03.06.2021 № 871 </t>
  </si>
  <si>
    <t>Участник 4 – управление КС мэрии города</t>
  </si>
  <si>
    <t xml:space="preserve">Непосредственный результат:                       площадь благоустроенных общественных пространств (территорий) городского округа       </t>
  </si>
  <si>
    <t xml:space="preserve">Участник 1 – управление ЖКХ мэрии города;                               </t>
  </si>
  <si>
    <t>участник 2 – подрядные организации</t>
  </si>
  <si>
    <t>Непосредственный результат:                                                                     дворовая территория многоквартирного дома городского округа, благоустроенная при участии граждан и организаций в соответствующих мероприятиях</t>
  </si>
  <si>
    <t xml:space="preserve">Участник 1 – управление ЖКХ мэрии города; </t>
  </si>
  <si>
    <t xml:space="preserve">Непосредственный результат:                                                                     дворовая территория многоквартирного дома городского округа, благоустроенная при участии граждан и организаций в соответствующих мероприятиях     </t>
  </si>
  <si>
    <t xml:space="preserve">Непосредственный результат:                                                                     дворовые территории многоквартирных домов городского округа, благоустроенные при участии граждан и организаций в соответствующих мероприятиях     </t>
  </si>
  <si>
    <t xml:space="preserve">Непосредственный результат:                                                                     дворовые территории многоквартирных домов городского округа, благоустроенные при участии граждан и организаций в соответствующих мероприятиях   </t>
  </si>
  <si>
    <t xml:space="preserve">Участник 1 – управление ЖКХ мэрии города;                                участник 2 – подрядные организации;                                                    участник 3 – МАУ «ЦКД»;                   участник 4 – управление КС мэрии города                                                                     </t>
  </si>
  <si>
    <t>Участник 1 – управление ЖКХ мэрии города;                                участник 2 – подрядные организации;                                                    участник 3 – МАУ «ЦКД»;                   участник 4 – управление КС мэрии города</t>
  </si>
  <si>
    <t xml:space="preserve">Участник 4 – управление КС мэрии города                           </t>
  </si>
  <si>
    <t xml:space="preserve">Участник 4 – управление КС мэрии города  </t>
  </si>
  <si>
    <t xml:space="preserve">участник 4 – управление КС мэрии города  </t>
  </si>
  <si>
    <t xml:space="preserve">Участник 1 – управление ЖКХ мэрии города;                               участник 2 – подрядные организации;                                 участник 4 – управление КС мэрии города  </t>
  </si>
  <si>
    <t xml:space="preserve">ул. Пионерская, 39                                                       ул. Чапаева, 21;                                                                ул. Чапаева, 21а;                                                                                             Исключена постановлением мэрии города                 от 16.09.2021 № 1807 
</t>
  </si>
  <si>
    <t>Мероприятие 1.4</t>
  </si>
  <si>
    <t>количество благоустроенных дворовых территорий  муниципального образования «Город Биробиджан» Еврейской автономной области (в рамках реализации проекта «1000 дворов»)</t>
  </si>
  <si>
    <t>ул. Пионерская, 72б;                                                                                                                       ул. Пионерская,  15;                                                                                                                  пер. Театральный, 6;
ул. Комсомольская, 21;</t>
  </si>
  <si>
    <t xml:space="preserve">ул. Пионерская, 39;                                                                                                                          ул. Чапаева, 21;                                                                                                                                     ул. Чапаева, 21а;                                                                                                                            Исключена постановлением мэрии города от 16.09.2021 № 1807                                                                                         </t>
  </si>
  <si>
    <t>Непосредственный результат:                        количество благоустроенных дворовых территорий  муниципального образования «Город Биробиджан» Еврейской автономной области (в рамках реализации проекта «1000 дворов»)</t>
  </si>
  <si>
    <t xml:space="preserve">Реализация мероприятий, направленных на создание комфортной городской среды на территории муниципального образования «Город Биробиджан» Еврейской автономной области </t>
  </si>
  <si>
    <t xml:space="preserve"> Участник 1 – управление ЖКХ мэрии города</t>
  </si>
  <si>
    <t xml:space="preserve">ул. Чапаева, 10;  </t>
  </si>
  <si>
    <t xml:space="preserve">ул.  Шолом-Алейхема, 12;     </t>
  </si>
  <si>
    <t xml:space="preserve">ул. Пионерская, 56  </t>
  </si>
  <si>
    <t xml:space="preserve">ул. Горького, 18;
                                                                                                                                                                                                   </t>
  </si>
  <si>
    <t xml:space="preserve">ул. Пионерская,  69;       </t>
  </si>
  <si>
    <t xml:space="preserve">ул. Набережная, 52    </t>
  </si>
  <si>
    <t xml:space="preserve">ул. Дзержинского, 12;
                                                                                              </t>
  </si>
  <si>
    <t xml:space="preserve">ул. Осенняя, 1а;  </t>
  </si>
  <si>
    <t xml:space="preserve">ул. Невская, 4;    </t>
  </si>
  <si>
    <t xml:space="preserve">ул. Набережная, 16;      </t>
  </si>
  <si>
    <t xml:space="preserve">ул. Пушкина, 5а;    </t>
  </si>
  <si>
    <t>Участник 5 – МБУ «Управление КС мэрии города»</t>
  </si>
  <si>
    <t xml:space="preserve">Участник 5 – МБУ «Управление КС мэрии города»  </t>
  </si>
  <si>
    <t>В рамках реализации проекта «1000 дворов»</t>
  </si>
  <si>
    <t xml:space="preserve">ул. Лесная, д. 7; </t>
  </si>
  <si>
    <t xml:space="preserve">ул. Лесная, д. 5;     </t>
  </si>
  <si>
    <t xml:space="preserve">ул. Дзержинского, д. 20;         </t>
  </si>
  <si>
    <t xml:space="preserve">ул. Дзержинского, д. 20 А;      </t>
  </si>
  <si>
    <t xml:space="preserve">ул. Дзержинского, д. 20 Б;            </t>
  </si>
  <si>
    <t xml:space="preserve">ул. Дзержинского, д. 26;      </t>
  </si>
  <si>
    <t>ул. Миллера, д.22 а</t>
  </si>
  <si>
    <t>общественная территория городского округа (сквер по адресу: г. Биробиджан,                                                                  ул. Советская, д. 48)</t>
  </si>
  <si>
    <t>общественная территория городского округа (сквер по адресу:                                                     г. Биробиджан, ул. Советская, д. 48)</t>
  </si>
  <si>
    <t>общественная территория городского округа (сквер по адресу:                                                                       г. Биробиджан, ул. Советская, д. 48)</t>
  </si>
  <si>
    <t xml:space="preserve">Участник 1 – управление ЖКХ мэрии города;                               участник 2 – подрядные организации;                                 участник 4 – управление КС мэрии города;   Участник 5 – МБУ «Управление КС мэрии города»  </t>
  </si>
  <si>
    <t xml:space="preserve">Участник 1 – управление ЖКХ мэрии города;                               участник 2 – подрядные организации;                                 участник 4 – управление КС мэрии города; Участник 5 – МБУ «Управление КС мэрии города» </t>
  </si>
  <si>
    <t xml:space="preserve">Участник 1 – управление ЖКХ мэрии города;                               участник 2 – подрядные организаци;                                      участник 4 – управление КС мэрии города; Участник 5 – МБУ «Управление КС мэрии города» </t>
  </si>
  <si>
    <t xml:space="preserve">ул. Осенняя, 1а;                                                                                           
ул. Комсомольская, 19;
ул. Пионерская, 17а;
ул. Пионерская,  86;
ул. Космонавтов,  19а;
ул. Пионерская 74;
ул. Пионерская, 74а;
ул. Невская, 4;                                                               ул. Набережная, 16;                                                         ул. Пушкина, 5а;                                                                ул. Казакевича, 6;
ул. Юбилейная, 5в;
ул. Юбилейная, 5а;
ул. Постышева,  6;
ул. Юбилейная, 1;
ул. Шолом-Алейхема, 49;
ул. Юбилейная, 14
</t>
  </si>
  <si>
    <t xml:space="preserve">Участник 1 – управление ЖКХ мэрии города;                               участник 2 – подрядные организации;                       участник 4 – управление КС мэрии города;                Участник 5 – МБУ «Управление КС мэрии города»  </t>
  </si>
  <si>
    <t>Участник 1 – управление ЖКХ мэрии города;                               участник 2 – подрядные организации;                      Участник 5 – МБУ «Управление КС мэрии города»</t>
  </si>
  <si>
    <t>Участник 2 – подрядные организации;                               Участник 4 – управление КС мэрии города;                Участник 5 – МБУ «Управление КС мэрии города»</t>
  </si>
  <si>
    <t xml:space="preserve">ул. Осенняя, 1а;                                                                                           
ул. Комсомольская, 19;
ул. Пионерская, 17а;
ул. Пионерская,  86;
ул. Космонавтов,  19а;
ул. Пионерская 74;
ул. Пионерская, 74а;
ул. Невская, 4;                                                                                                                         ул. Набережная, 16;                                                                                                        ул. Пушкина, 5а;                                                                                                                            ул. Казакевича, 6;
ул. Юбилейная, 5в;
ул. Юбилейная, 5а;
ул. Постышева,  6;
ул. Юбилейная, 1;
ул. Шолом-Алейхема, 49;
ул. Юбилейная, 14
</t>
  </si>
  <si>
    <t xml:space="preserve">Объекты исключены постановлением мэрии города от 24.03.2022 № 463;                                                                                                                                                   ул. Горького, 18;
ул. Чапаева, 10;                                                   Объекты исключены постановлением мэрии города от 24.03.2022 № 463;                                                                                                                                                         ул.  Шолом-Алейхема, 12;                                                Исключен постановлением мэрии города от 27.05.2022 № 978;                                                                       ул. Пионерская, 56;                                                                                 </t>
  </si>
  <si>
    <t xml:space="preserve">Объекты исключены постановлением мэрии города от 24.03.2022 № 463;                                                                                                                                                                                                                  ул. Горького, 18;
ул. Чапаева, 10;                                                                                                        Объекты исключены постановлением мэрии города от 24.03.2022 № 463;                                                                                                                                             ул.  Шолом-Алейхема, 12;                                                                                         Исключен постановлением мэрии города от 27.05.2022 № 978;                                                                                                       ул. Пионерская, 56                                                                                                                                                                           </t>
  </si>
  <si>
    <t>ул. Пионерская, 72б;                                                                                                   ул. Пионерская,  15;                                                                                                           пер. Театральный, 6;                                                                                                    ул. Комсомольская, 21;</t>
  </si>
  <si>
    <t>Объекты исключены постановлением мэрии города от 24.03.2022 № 463;                                                                                                                                                                                    ул. Горького, 18;
ул. Чапаева, 10;                                                                                                                                    Объекты исключены постановлением мэрии города от 24.03.2022 № 463;                                                                                                                                                                                                             ул.  Шолом-Алейхема, 12;                                                                                         Исключен постановлением мэрии города от 27.05.2022 № 978;                                                                                                                                    ул. Пионерская, 56</t>
  </si>
  <si>
    <t>ул. Пионерская, 72б;                                                                                                      ул. Пионерская,  15;                                                                                                            пер. Театральный, 6;                                                      
ул. Комсомольская, 21;</t>
  </si>
  <si>
    <t xml:space="preserve">ул. Пионерская, 39                                                                                                                     ул. Чапаева, 21;                                                                                                                           ул. Чапаева, 21а;                                                                                                                
Исключена постановлением мэрии города от 16.09.2021 № 1807 </t>
  </si>
  <si>
    <t xml:space="preserve">ул. Осенняя, 1а;                                                                                           
ул. Комсомольская, 19;
ул. Пионерская, 17а;
ул. Пионерская,  86;
ул. Космонавтов,  19а;
ул. Пионерская 74;
ул. Пионерская, 74а;
ул. Невская, 4;                                                                                                                         ул. Набережная, 16;                                                                                                        ул. Пушкина, 5а;                                                                                                                                                  ул. Казакевича, 6;
ул. Юбилейная, 5в;
ул. Юбилейная, 5а;
ул. Постышева,  6;
ул. Юбилейная, 1;
ул. Шолом-Алейхема, 49;
ул. Юбилейная, 14
</t>
  </si>
  <si>
    <t xml:space="preserve">Объекты исключены постановлением мэрии города от 24.03.2022 № 463;                                                                                                                                                                                      ул. Горького, 18;
ул. Чапаева, 10;                                                                                                                             Объекты исключены постановлением мэрии города от 24.03.2022 № 463;                                                                                                                                                                                                                                                          ул.  Шолом-Алейхема, 12;                                                                                                                    Исключен постановлением мэрии города от 27.05.2022 № 978;                                                                                                                              ул. Пионерская, 56  </t>
  </si>
  <si>
    <t>ул. Лесная, д. 7;                                                                   ул. Лесная, д. 5;                                                                   ул. Дзержинского, д. 20;                                                    ул. Дзержинского, д. 20 А;                                                  ул. Дзержинского, д. 20 Б;                                                    ул. Дзержинского, д. 26;                                                      ул. Миллера, д. 22;                                                      ул. Миллера, д. 22 а</t>
  </si>
  <si>
    <t xml:space="preserve">ул. Лесная, д. 7;                                                                                                                ул. Лесная, д. 5;                                                                                                                         ул. Дзержинского, д. 20;                                                                                                                            ул. Дзержинского, д. 20 А;                                                                                                                                  ул. Дзержинского, д. 20 Б;                                                                                                           ул. Дзержинского, д. 26;                                                                                                                       ул. Миллера, д. 22;                                                                                                                   ул. Миллера, д.22 а                 </t>
  </si>
  <si>
    <t>ул. Лесная, д. 7;                                                                                                                                 ул. Лесная, д. 5;                                                                                                                           ул. Дзержинского, д. 20;                                                                                                          ул. Дзержинского, д. 20 А;                                                                                                     ул. Дзержинского, д. 20 Б;                                                                                                            ул. Дзержинского, д. 26;                                                                                                                      ул. Миллера, д. 22;                                                                                                              ул. Миллера, д.22 а</t>
  </si>
  <si>
    <t xml:space="preserve">ул. Миллера, д. 22;     </t>
  </si>
  <si>
    <t xml:space="preserve">ул. Пионерская, 39                                                                                                                          ул. Чапаева, 21;                                                                                                                                    ул. Чапаева, 21а;                                                                                             Исключена постановлением мэрии города от 16.09.2021 № 1807 
</t>
  </si>
  <si>
    <t xml:space="preserve">ул. Осенняя, 1а;                                                                                           
ул. Комсомольская, 19;
ул. Пионерская, 17а;
ул. Пионерская,  86;
ул. Космонавтов,  19а;
ул. Пионерская 74;
ул. Пионерская, 74а;
ул. Невская, 4;                                                                                                                         ул. Набережная, 16;                                                                                                        ул. Пушкина, 5а;                                                                                                                         ул. Казакевича, 6;
ул. Юбилейная, 5в;
ул. Юбилейная, 5а;
ул. Постышева,  6;
ул. Юбилейная, 1;
ул. Шолом-Алейхема, 49;
ул. Юбилейная, 14
</t>
  </si>
  <si>
    <t>Непосредственный результат:                                                                        Объем фактически выполненных работ в общем объеме работ, предусмотренных муниципальными контрактами (договорами) в отдельные годы составит, не менее</t>
  </si>
  <si>
    <t>Непосредственный результат:                                                                                Объем фактически выполненных работ в общем объеме работ, предусмотренных муниципальными контрактами (договорами), в отдельные годы составит не менее</t>
  </si>
  <si>
    <t>Непосредственный результат:                                                                             Объем фактически выполненных работ в общем объеме работ, предусмотренных муниципальными контрактами (договорами), в отдельные годы составит не менее</t>
  </si>
  <si>
    <r>
      <t xml:space="preserve">Выполнение работ по благоустройству дворовых территорий муниципального образования «Город Биробиджан» Еврейской автономной области (в рамках реализации проекта «1000 дворов»), расположенных по адресам: ЕАО, г. Биробиджан:                                                                                        ул. Осенняя, д. 11;                                                     ул.Осенняя, д. 23а;                                                       ул. Осенняя, д. 23;                                                    ул. Осенняя, д. 25;                                                          ул. 40 лет Победы, д. 13;                                                   ул. Пионерская, д. 90;                                                   ул. Пионерская, д. 88;                                               ул. 40 лет Победы, д. 11;                               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ул. Пионерская, д. 85;                                                                    ул. Шолом-Алейхема, д. 85</t>
    </r>
  </si>
  <si>
    <t>общественная территория городского округа (сквер по адресу:                                                                              г. Биробиджан, ул. Советская, д. 48)</t>
  </si>
  <si>
    <t>ул. Лесная, д. 7;                                                                                                                                   ул. Лесная, д. 5;                                                                                                                                       ул. Дзержинского, д. 20;                                                                                                                    ул. Дзержинского, д. 20 А;                                                                                                         ул. Дзержинского, д. 20 Б;                                                                                                          ул. Дзержинского, д. 26;                                                                                                                ул. Миллера, д. 22;                                                                                                                               ул. Миллера, д.22 а</t>
  </si>
  <si>
    <t>Выполнение работ по благоустройству дворовых территорий муниципального образования «Город Биробиджан» Еврейской автономной области (в рамках реализации проекта «1000 дворов»), расположенных по адресам: ЕАО, г. Биробиджан:                                                                                                                                                                        ул. Осенняя, д. 11;                                                                                                       ул.Осенняя, д. 23а;                                                                                                         ул. Осенняя, д. 23;                                                                                                                                   ул. Осенняя, д. 25;                                                                                                                                    ул. 40 лет Победы, д. 13;                                                                                            ул. Пионерская, д. 90;                                                                                                ул. Пионерская, д. 88;                                                                                                                          ул. 40 лет Победы, д. 11;                                                                                                                       ул. Пионерская, д. 85;                                                                                                     ул. Шолом-Алейхема, д. 85</t>
  </si>
  <si>
    <t xml:space="preserve">Выполнение работ по благоустройству дворовых территорий муниципального образования «Город Биробиджан» Еврейской автономной области (в рамках реализации проекта «1000 дворов»), расположенных по адресам: ЕАО,                       г. Биробиджан:                                                                                                                             ул. Осенняя, д. 11;                                                                                                                             ул.Осенняя, д. 23а;                                                                                                                         ул. Осенняя, д. 23;                                                                                                                ул. Осенняя, д. 25;                                                                                                                    ул. 40 лет Победы, д. 13;                                                                                                                   ул. Пионерская, д. 90;                                                                                                               ул. Пионерская, д. 88;                                                                                                          ул. 40 лет Победы, д. 11;                                                                                                          ул. Пионерская, д. 85;                                                                                                                    ул. Шолом-Алейхема, д. 85                      </t>
  </si>
  <si>
    <t>Выполнение работ по благоустройству дворовых территорий муниципального образования «Город Биробиджан» Еврейской автономной области (в рамках реализации проекта «1000 дворов»), расположенных по адресам: ЕАО,                                                      г. Биробиджан:                                                                                                                                                                                           ул. Осенняя, д. 11;                                                                                                                 ул.Осенняя, д. 23а;                                                                                                                               ул. Осенняя, д. 23;                                                                                                                            ул. Осенняя, д. 25;                                                                                                                           ул. 40 лет Победы, д. 13;                                                                                                           ул. Пионерская, д. 90;                                                                                                                   ул. Пионерская, д. 88;                                                                                                                 ул. 40 лет Победы, д. 11;                                                                                                               ул. Пионерская, д. 85;                                                                                                                     ул. Шолом-Алейхема, д. 85</t>
  </si>
  <si>
    <t>общественная территория городского округа (сквер по адресу:                                г. Биробиджан, ул. Советская, д. 48)</t>
  </si>
  <si>
    <t>Исключен постановлением мэрии города от 27.05.2022 № 978;                                                               Объекты исключены постановлением мэрии города от 03.03.2023 № 203;                                                                                         
ул. Дзержинского, 12;
ул. Пионерская,  69;                                                                                                     ул. Набережная,  22а;                                                     Объекты исключены постановлением мэрии города от 03.03.2023 № 203;                                                                                                                                   ул. Набережная, 52;                                                       Исключен</t>
  </si>
  <si>
    <t xml:space="preserve">Исключен постановлением мэрии города от 27.05.2022 № 978;                                                               Объекты исключены постановлением мэрии города от 03.03.2023 № 203;                                                                                         
ул. Дзержинского, 12;
ул. Пионерская,  69;                                                                                                     ул. Набережная,  22а;                                                                                                  Объекты исключены постановлением мэрии города от 03.03.2023 № 203;                                                                                                                                   ул. Набережная, 52;                                                                                                   Исключен
    </t>
  </si>
  <si>
    <t>Исключен постановлением мэрии города от 27.05.2022 № 978;                                                                                                                                       Объекты исключены постановлением мэрии города от 03.03.2023 № 203;                          
ул. Дзержинского, 12;
ул. Пионерская, 69;                                                                                                                 ул. Набережная, 22а;                                                                                                                                                                           Объекты исключены постановлением мэрии города от 03.03.2023 № 203;                                                                                                                                                                                                            ул. Набережная, 52;                                                                                                                        Исключен</t>
  </si>
  <si>
    <t>Исключен постановлением мэрии города от 27.05.2022 № 978;                                                               Объекты исключены постановлением мэрии города от 03.03.2023 № 203; 
ул. Дзержинского, 12;
ул. Пионерская,  69;                                                                                                     ул. Набережная,  22а;                                                                                                                       Объекты исключены постановлением мэрии города от 03.03.2023 № 203;                                                                                                                              ул. Набережная, 52;                                                                                                                       Исключен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</si>
</sst>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2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172" fontId="2" fillId="0" borderId="1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horizontal="right" vertical="center" wrapText="1"/>
    </xf>
    <xf numFmtId="174" fontId="3" fillId="0" borderId="0" xfId="0" applyNumberFormat="1" applyFont="1" applyFill="1" applyAlignment="1">
      <alignment horizontal="right" vertical="center" wrapText="1"/>
    </xf>
    <xf numFmtId="0" fontId="3" fillId="0" borderId="1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wrapText="1"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Alignment="1">
      <alignment/>
    </xf>
    <xf numFmtId="173" fontId="26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/>
    </xf>
    <xf numFmtId="173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/>
    </xf>
    <xf numFmtId="17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center" vertical="top" wrapText="1"/>
    </xf>
    <xf numFmtId="172" fontId="5" fillId="0" borderId="10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center" vertical="top"/>
    </xf>
    <xf numFmtId="3" fontId="5" fillId="0" borderId="10" xfId="0" applyNumberFormat="1" applyFont="1" applyFill="1" applyBorder="1" applyAlignment="1">
      <alignment vertical="top" wrapText="1"/>
    </xf>
    <xf numFmtId="172" fontId="5" fillId="0" borderId="0" xfId="0" applyNumberFormat="1" applyFont="1" applyFill="1" applyAlignment="1">
      <alignment vertical="top"/>
    </xf>
    <xf numFmtId="1" fontId="3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49" fontId="3" fillId="0" borderId="10" xfId="0" applyNumberFormat="1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5" fillId="0" borderId="13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172" fontId="5" fillId="0" borderId="12" xfId="0" applyNumberFormat="1" applyFont="1" applyFill="1" applyBorder="1" applyAlignment="1">
      <alignment horizontal="center" vertical="top" wrapText="1"/>
    </xf>
    <xf numFmtId="172" fontId="5" fillId="0" borderId="11" xfId="0" applyNumberFormat="1" applyFont="1" applyFill="1" applyBorder="1" applyAlignment="1">
      <alignment horizontal="center" vertical="top" wrapText="1"/>
    </xf>
    <xf numFmtId="17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2" fontId="27" fillId="0" borderId="11" xfId="0" applyNumberFormat="1" applyFont="1" applyBorder="1" applyAlignment="1">
      <alignment horizontal="left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vertical="top" wrapText="1"/>
    </xf>
    <xf numFmtId="2" fontId="3" fillId="0" borderId="11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top" wrapText="1"/>
    </xf>
    <xf numFmtId="1" fontId="3" fillId="0" borderId="13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view="pageBreakPreview" zoomScale="90" zoomScaleNormal="90" zoomScaleSheetLayoutView="90" zoomScalePageLayoutView="0" workbookViewId="0" topLeftCell="A109">
      <selection activeCell="A97" sqref="A1:IV16384"/>
    </sheetView>
  </sheetViews>
  <sheetFormatPr defaultColWidth="9.140625" defaultRowHeight="15"/>
  <cols>
    <col min="1" max="1" width="31.421875" style="3" customWidth="1"/>
    <col min="2" max="2" width="46.28125" style="3" customWidth="1"/>
    <col min="3" max="3" width="26.7109375" style="3" customWidth="1"/>
    <col min="4" max="4" width="47.28125" style="3" customWidth="1"/>
    <col min="5" max="5" width="11.28125" style="3" customWidth="1"/>
    <col min="6" max="6" width="17.7109375" style="3" customWidth="1"/>
    <col min="7" max="7" width="9.8515625" style="3" bestFit="1" customWidth="1"/>
    <col min="8" max="8" width="9.28125" style="3" customWidth="1"/>
    <col min="9" max="9" width="11.421875" style="3" customWidth="1"/>
    <col min="10" max="10" width="10.00390625" style="3" customWidth="1"/>
    <col min="11" max="13" width="9.7109375" style="3" customWidth="1"/>
    <col min="14" max="14" width="15.421875" style="3" customWidth="1"/>
    <col min="15" max="15" width="23.00390625" style="3" customWidth="1"/>
    <col min="16" max="16" width="11.7109375" style="3" bestFit="1" customWidth="1"/>
    <col min="17" max="16384" width="9.140625" style="3" customWidth="1"/>
  </cols>
  <sheetData>
    <row r="1" spans="9:14" ht="112.5" customHeight="1">
      <c r="I1" s="73" t="s">
        <v>151</v>
      </c>
      <c r="J1" s="73"/>
      <c r="K1" s="73"/>
      <c r="L1" s="73"/>
      <c r="M1" s="73"/>
      <c r="N1" s="51"/>
    </row>
    <row r="2" spans="1:13" ht="18" customHeight="1">
      <c r="A2" s="75" t="s">
        <v>16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46"/>
      <c r="M2" s="46"/>
    </row>
    <row r="4" spans="1:13" ht="48" customHeight="1">
      <c r="A4" s="74" t="s">
        <v>0</v>
      </c>
      <c r="B4" s="74" t="s">
        <v>113</v>
      </c>
      <c r="C4" s="74" t="s">
        <v>12</v>
      </c>
      <c r="D4" s="74" t="s">
        <v>114</v>
      </c>
      <c r="E4" s="74" t="s">
        <v>17</v>
      </c>
      <c r="F4" s="74" t="s">
        <v>18</v>
      </c>
      <c r="G4" s="74" t="s">
        <v>115</v>
      </c>
      <c r="H4" s="74"/>
      <c r="I4" s="74"/>
      <c r="J4" s="74"/>
      <c r="K4" s="74"/>
      <c r="L4" s="74"/>
      <c r="M4" s="74"/>
    </row>
    <row r="5" spans="1:13" ht="33.75" customHeight="1">
      <c r="A5" s="74"/>
      <c r="B5" s="74"/>
      <c r="C5" s="74"/>
      <c r="D5" s="74"/>
      <c r="E5" s="74"/>
      <c r="F5" s="74"/>
      <c r="G5" s="29" t="s">
        <v>2</v>
      </c>
      <c r="H5" s="29" t="s">
        <v>8</v>
      </c>
      <c r="I5" s="29" t="s">
        <v>22</v>
      </c>
      <c r="J5" s="29" t="s">
        <v>23</v>
      </c>
      <c r="K5" s="29" t="s">
        <v>24</v>
      </c>
      <c r="L5" s="29" t="s">
        <v>129</v>
      </c>
      <c r="M5" s="29" t="s">
        <v>130</v>
      </c>
    </row>
    <row r="6" spans="1:13" ht="15" customHeight="1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</row>
    <row r="7" spans="1:13" ht="159.75" customHeight="1">
      <c r="A7" s="72" t="s">
        <v>3</v>
      </c>
      <c r="B7" s="72" t="s">
        <v>152</v>
      </c>
      <c r="C7" s="71" t="s">
        <v>28</v>
      </c>
      <c r="D7" s="30" t="s">
        <v>71</v>
      </c>
      <c r="E7" s="29" t="s">
        <v>19</v>
      </c>
      <c r="F7" s="26">
        <v>100</v>
      </c>
      <c r="G7" s="26">
        <v>100</v>
      </c>
      <c r="H7" s="26">
        <v>100</v>
      </c>
      <c r="I7" s="26">
        <v>100</v>
      </c>
      <c r="J7" s="26">
        <v>100</v>
      </c>
      <c r="K7" s="26">
        <v>100</v>
      </c>
      <c r="L7" s="26">
        <v>100</v>
      </c>
      <c r="M7" s="26">
        <v>100</v>
      </c>
    </row>
    <row r="8" spans="1:13" ht="66" customHeight="1">
      <c r="A8" s="72"/>
      <c r="B8" s="72"/>
      <c r="C8" s="71"/>
      <c r="D8" s="30" t="s">
        <v>74</v>
      </c>
      <c r="E8" s="29" t="str">
        <f>E15</f>
        <v>ШТ</v>
      </c>
      <c r="F8" s="26">
        <f>G8+H8+I8+J8+K8</f>
        <v>6</v>
      </c>
      <c r="G8" s="26">
        <f aca="true" t="shared" si="0" ref="G8:M8">G15</f>
        <v>3</v>
      </c>
      <c r="H8" s="26">
        <f t="shared" si="0"/>
        <v>3</v>
      </c>
      <c r="I8" s="26">
        <f t="shared" si="0"/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</row>
    <row r="9" spans="1:16" ht="97.5" customHeight="1">
      <c r="A9" s="72"/>
      <c r="B9" s="72"/>
      <c r="C9" s="71"/>
      <c r="D9" s="13" t="s">
        <v>72</v>
      </c>
      <c r="E9" s="29" t="s">
        <v>19</v>
      </c>
      <c r="F9" s="26">
        <v>100</v>
      </c>
      <c r="G9" s="26">
        <v>100</v>
      </c>
      <c r="H9" s="26">
        <v>100</v>
      </c>
      <c r="I9" s="26">
        <v>100</v>
      </c>
      <c r="J9" s="26">
        <v>100</v>
      </c>
      <c r="K9" s="26">
        <v>100</v>
      </c>
      <c r="L9" s="26">
        <v>100</v>
      </c>
      <c r="M9" s="26">
        <f>M14</f>
        <v>0</v>
      </c>
      <c r="P9" s="27"/>
    </row>
    <row r="10" spans="1:16" ht="111.75" customHeight="1">
      <c r="A10" s="72"/>
      <c r="B10" s="72"/>
      <c r="C10" s="71"/>
      <c r="D10" s="13" t="s">
        <v>73</v>
      </c>
      <c r="E10" s="29" t="s">
        <v>19</v>
      </c>
      <c r="F10" s="26">
        <v>100</v>
      </c>
      <c r="G10" s="26">
        <v>100</v>
      </c>
      <c r="H10" s="26">
        <v>100</v>
      </c>
      <c r="I10" s="26">
        <v>100</v>
      </c>
      <c r="J10" s="26">
        <v>100</v>
      </c>
      <c r="K10" s="26">
        <v>100</v>
      </c>
      <c r="L10" s="26">
        <v>100</v>
      </c>
      <c r="M10" s="26">
        <v>100</v>
      </c>
      <c r="P10" s="28"/>
    </row>
    <row r="11" spans="1:13" ht="15" customHeight="1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29">
        <v>9</v>
      </c>
      <c r="J11" s="29">
        <v>10</v>
      </c>
      <c r="K11" s="29">
        <v>11</v>
      </c>
      <c r="L11" s="29">
        <v>12</v>
      </c>
      <c r="M11" s="29">
        <v>13</v>
      </c>
    </row>
    <row r="12" spans="1:13" ht="65.25" customHeight="1">
      <c r="A12" s="72" t="s">
        <v>9</v>
      </c>
      <c r="B12" s="72" t="s">
        <v>166</v>
      </c>
      <c r="C12" s="71" t="s">
        <v>222</v>
      </c>
      <c r="D12" s="30" t="s">
        <v>70</v>
      </c>
      <c r="E12" s="29" t="s">
        <v>20</v>
      </c>
      <c r="F12" s="26">
        <f>G12+H12+I12+J12+K12+L12+M12</f>
        <v>35</v>
      </c>
      <c r="G12" s="26">
        <v>2</v>
      </c>
      <c r="H12" s="26">
        <f aca="true" t="shared" si="1" ref="H12:M12">H18</f>
        <v>4</v>
      </c>
      <c r="I12" s="26">
        <f t="shared" si="1"/>
        <v>1</v>
      </c>
      <c r="J12" s="26">
        <f t="shared" si="1"/>
        <v>3</v>
      </c>
      <c r="K12" s="26">
        <f t="shared" si="1"/>
        <v>4</v>
      </c>
      <c r="L12" s="26">
        <f t="shared" si="1"/>
        <v>4</v>
      </c>
      <c r="M12" s="26">
        <f t="shared" si="1"/>
        <v>17</v>
      </c>
    </row>
    <row r="13" spans="1:13" ht="98.25" customHeight="1">
      <c r="A13" s="72"/>
      <c r="B13" s="72"/>
      <c r="C13" s="71"/>
      <c r="D13" s="13" t="s">
        <v>81</v>
      </c>
      <c r="E13" s="29" t="s">
        <v>20</v>
      </c>
      <c r="F13" s="26">
        <f>G13+H13+I13+J13+K13+L13+M13</f>
        <v>35</v>
      </c>
      <c r="G13" s="26">
        <f aca="true" t="shared" si="2" ref="G13:M13">G18</f>
        <v>2</v>
      </c>
      <c r="H13" s="26">
        <f t="shared" si="2"/>
        <v>4</v>
      </c>
      <c r="I13" s="26">
        <f t="shared" si="2"/>
        <v>1</v>
      </c>
      <c r="J13" s="26">
        <f t="shared" si="2"/>
        <v>3</v>
      </c>
      <c r="K13" s="26">
        <f t="shared" si="2"/>
        <v>4</v>
      </c>
      <c r="L13" s="26">
        <f t="shared" si="2"/>
        <v>4</v>
      </c>
      <c r="M13" s="26">
        <f t="shared" si="2"/>
        <v>17</v>
      </c>
    </row>
    <row r="14" spans="1:15" ht="52.5" customHeight="1">
      <c r="A14" s="72"/>
      <c r="B14" s="72"/>
      <c r="C14" s="71"/>
      <c r="D14" s="30" t="s">
        <v>77</v>
      </c>
      <c r="E14" s="29" t="s">
        <v>21</v>
      </c>
      <c r="F14" s="26">
        <f>G14+H14+I14+J14+K14</f>
        <v>20117</v>
      </c>
      <c r="G14" s="26">
        <f aca="true" t="shared" si="3" ref="G14:M14">G84</f>
        <v>5300</v>
      </c>
      <c r="H14" s="26">
        <f t="shared" si="3"/>
        <v>1300</v>
      </c>
      <c r="I14" s="26">
        <f t="shared" si="3"/>
        <v>13517</v>
      </c>
      <c r="J14" s="26">
        <f>J84</f>
        <v>0</v>
      </c>
      <c r="K14" s="26">
        <f t="shared" si="3"/>
        <v>0</v>
      </c>
      <c r="L14" s="26">
        <f t="shared" si="3"/>
        <v>0</v>
      </c>
      <c r="M14" s="26">
        <f t="shared" si="3"/>
        <v>0</v>
      </c>
      <c r="O14" s="15"/>
    </row>
    <row r="15" spans="1:15" ht="81" customHeight="1">
      <c r="A15" s="72"/>
      <c r="B15" s="72"/>
      <c r="C15" s="71"/>
      <c r="D15" s="30" t="s">
        <v>80</v>
      </c>
      <c r="E15" s="29" t="s">
        <v>43</v>
      </c>
      <c r="F15" s="26">
        <f>G15+H15+I15+J15+K15</f>
        <v>6</v>
      </c>
      <c r="G15" s="26">
        <f aca="true" t="shared" si="4" ref="G15:M15">G94</f>
        <v>3</v>
      </c>
      <c r="H15" s="26">
        <f t="shared" si="4"/>
        <v>3</v>
      </c>
      <c r="I15" s="26">
        <f t="shared" si="4"/>
        <v>0</v>
      </c>
      <c r="J15" s="26">
        <f t="shared" si="4"/>
        <v>0</v>
      </c>
      <c r="K15" s="26">
        <f t="shared" si="4"/>
        <v>0</v>
      </c>
      <c r="L15" s="26">
        <f t="shared" si="4"/>
        <v>0</v>
      </c>
      <c r="M15" s="26">
        <f t="shared" si="4"/>
        <v>0</v>
      </c>
      <c r="O15" s="15"/>
    </row>
    <row r="16" spans="1:15" ht="81" customHeight="1">
      <c r="A16" s="72"/>
      <c r="B16" s="72"/>
      <c r="C16" s="71"/>
      <c r="D16" s="30" t="s">
        <v>192</v>
      </c>
      <c r="E16" s="29" t="s">
        <v>20</v>
      </c>
      <c r="F16" s="26">
        <f>G16+H16+I16+J16+K16+L16+M16</f>
        <v>18</v>
      </c>
      <c r="G16" s="26">
        <v>0</v>
      </c>
      <c r="H16" s="26">
        <v>0</v>
      </c>
      <c r="I16" s="26">
        <v>0</v>
      </c>
      <c r="J16" s="26">
        <v>0</v>
      </c>
      <c r="K16" s="26">
        <v>10</v>
      </c>
      <c r="L16" s="26">
        <f>L103</f>
        <v>8</v>
      </c>
      <c r="M16" s="26">
        <v>0</v>
      </c>
      <c r="O16" s="15"/>
    </row>
    <row r="17" spans="1:15" ht="90" customHeight="1">
      <c r="A17" s="72"/>
      <c r="B17" s="72"/>
      <c r="C17" s="71"/>
      <c r="D17" s="30" t="s">
        <v>244</v>
      </c>
      <c r="E17" s="29" t="s">
        <v>19</v>
      </c>
      <c r="F17" s="26">
        <f>G17+H17+I17+J17+K17+L17+M17</f>
        <v>100</v>
      </c>
      <c r="G17" s="26">
        <f>G85</f>
        <v>0</v>
      </c>
      <c r="H17" s="26">
        <f aca="true" t="shared" si="5" ref="H17:M17">H85</f>
        <v>0</v>
      </c>
      <c r="I17" s="26">
        <f t="shared" si="5"/>
        <v>0</v>
      </c>
      <c r="J17" s="26">
        <f t="shared" si="5"/>
        <v>0</v>
      </c>
      <c r="K17" s="26">
        <f t="shared" si="5"/>
        <v>0</v>
      </c>
      <c r="L17" s="26">
        <f>L85</f>
        <v>100</v>
      </c>
      <c r="M17" s="26">
        <f t="shared" si="5"/>
        <v>0</v>
      </c>
      <c r="O17" s="15"/>
    </row>
    <row r="18" spans="1:15" ht="65.25" customHeight="1">
      <c r="A18" s="71" t="s">
        <v>10</v>
      </c>
      <c r="B18" s="71" t="s">
        <v>67</v>
      </c>
      <c r="C18" s="71" t="s">
        <v>223</v>
      </c>
      <c r="D18" s="13" t="s">
        <v>165</v>
      </c>
      <c r="E18" s="29" t="s">
        <v>20</v>
      </c>
      <c r="F18" s="26">
        <f>G18+H18+I18+J18+K18+L18+M18</f>
        <v>35</v>
      </c>
      <c r="G18" s="29">
        <f aca="true" t="shared" si="6" ref="G18:M18">G20+G27+G33+G46+G52+G39+G62+G73</f>
        <v>2</v>
      </c>
      <c r="H18" s="29">
        <f t="shared" si="6"/>
        <v>4</v>
      </c>
      <c r="I18" s="29">
        <f t="shared" si="6"/>
        <v>1</v>
      </c>
      <c r="J18" s="29">
        <f t="shared" si="6"/>
        <v>3</v>
      </c>
      <c r="K18" s="29">
        <f t="shared" si="6"/>
        <v>4</v>
      </c>
      <c r="L18" s="29">
        <f t="shared" si="6"/>
        <v>4</v>
      </c>
      <c r="M18" s="29">
        <f t="shared" si="6"/>
        <v>17</v>
      </c>
      <c r="O18" s="15"/>
    </row>
    <row r="19" spans="1:15" ht="81" customHeight="1">
      <c r="A19" s="71"/>
      <c r="B19" s="71"/>
      <c r="C19" s="71"/>
      <c r="D19" s="13" t="s">
        <v>82</v>
      </c>
      <c r="E19" s="29" t="s">
        <v>20</v>
      </c>
      <c r="F19" s="26">
        <f>G19+H19+I19+J19+K19+L19+M19</f>
        <v>35</v>
      </c>
      <c r="G19" s="29">
        <f>G21+G28+G34+G47+G54+G64+G75</f>
        <v>2</v>
      </c>
      <c r="H19" s="29">
        <f>H21+H28+H34+H47+H54+H64+H75</f>
        <v>4</v>
      </c>
      <c r="I19" s="29">
        <f>I21+I28+I34+I47+I54+I64+I75+I40</f>
        <v>1</v>
      </c>
      <c r="J19" s="29">
        <f>J21+J28+J34+J47+J54+J64+J75</f>
        <v>3</v>
      </c>
      <c r="K19" s="29">
        <f>K21+K28+K34+K47+K54+K64+K75</f>
        <v>4</v>
      </c>
      <c r="L19" s="29">
        <f>L21+L28+L34+L47+L54+L64+L75</f>
        <v>4</v>
      </c>
      <c r="M19" s="29">
        <f>M21+M28+M34+M47+M54+M64+M75</f>
        <v>17</v>
      </c>
      <c r="O19" s="15"/>
    </row>
    <row r="20" spans="1:13" ht="48.75" customHeight="1">
      <c r="A20" s="71"/>
      <c r="B20" s="71" t="s">
        <v>64</v>
      </c>
      <c r="C20" s="71" t="s">
        <v>171</v>
      </c>
      <c r="D20" s="13" t="s">
        <v>75</v>
      </c>
      <c r="E20" s="29" t="s">
        <v>20</v>
      </c>
      <c r="F20" s="26">
        <v>1</v>
      </c>
      <c r="G20" s="29">
        <v>1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</row>
    <row r="21" spans="1:13" ht="79.5" customHeight="1">
      <c r="A21" s="71"/>
      <c r="B21" s="71"/>
      <c r="C21" s="71"/>
      <c r="D21" s="13" t="s">
        <v>83</v>
      </c>
      <c r="E21" s="29" t="s">
        <v>20</v>
      </c>
      <c r="F21" s="26">
        <v>1</v>
      </c>
      <c r="G21" s="29">
        <v>1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</row>
    <row r="22" spans="1:13" ht="33" customHeight="1">
      <c r="A22" s="71"/>
      <c r="B22" s="71"/>
      <c r="C22" s="13" t="s">
        <v>177</v>
      </c>
      <c r="D22" s="71" t="s">
        <v>75</v>
      </c>
      <c r="E22" s="29" t="s">
        <v>20</v>
      </c>
      <c r="F22" s="26">
        <v>1</v>
      </c>
      <c r="G22" s="29">
        <v>1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</row>
    <row r="23" spans="1:13" ht="31.5" customHeight="1">
      <c r="A23" s="71"/>
      <c r="B23" s="71"/>
      <c r="C23" s="13" t="s">
        <v>178</v>
      </c>
      <c r="D23" s="71"/>
      <c r="E23" s="29" t="s">
        <v>20</v>
      </c>
      <c r="F23" s="26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</row>
    <row r="24" spans="1:13" ht="40.5" customHeight="1">
      <c r="A24" s="71"/>
      <c r="B24" s="71"/>
      <c r="C24" s="13" t="s">
        <v>177</v>
      </c>
      <c r="D24" s="71" t="s">
        <v>83</v>
      </c>
      <c r="E24" s="29" t="s">
        <v>20</v>
      </c>
      <c r="F24" s="26">
        <v>1</v>
      </c>
      <c r="G24" s="29">
        <v>1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</row>
    <row r="25" spans="1:13" ht="38.25" customHeight="1">
      <c r="A25" s="71"/>
      <c r="B25" s="71"/>
      <c r="C25" s="13" t="s">
        <v>178</v>
      </c>
      <c r="D25" s="71"/>
      <c r="E25" s="29" t="s">
        <v>20</v>
      </c>
      <c r="F25" s="26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</row>
    <row r="26" spans="1:13" ht="18" customHeight="1">
      <c r="A26" s="29">
        <v>1</v>
      </c>
      <c r="B26" s="29">
        <v>2</v>
      </c>
      <c r="C26" s="29">
        <v>3</v>
      </c>
      <c r="D26" s="29">
        <v>4</v>
      </c>
      <c r="E26" s="29">
        <v>5</v>
      </c>
      <c r="F26" s="29">
        <v>6</v>
      </c>
      <c r="G26" s="29">
        <v>7</v>
      </c>
      <c r="H26" s="29">
        <v>8</v>
      </c>
      <c r="I26" s="29">
        <v>9</v>
      </c>
      <c r="J26" s="29">
        <v>10</v>
      </c>
      <c r="K26" s="29">
        <v>11</v>
      </c>
      <c r="L26" s="29">
        <v>12</v>
      </c>
      <c r="M26" s="29">
        <v>13</v>
      </c>
    </row>
    <row r="27" spans="1:15" ht="48" customHeight="1">
      <c r="A27" s="77"/>
      <c r="B27" s="76" t="s">
        <v>61</v>
      </c>
      <c r="C27" s="71" t="s">
        <v>171</v>
      </c>
      <c r="D27" s="13" t="s">
        <v>75</v>
      </c>
      <c r="E27" s="29" t="s">
        <v>20</v>
      </c>
      <c r="F27" s="26">
        <v>1</v>
      </c>
      <c r="G27" s="29">
        <v>1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O27" s="15"/>
    </row>
    <row r="28" spans="1:15" ht="81.75" customHeight="1">
      <c r="A28" s="77"/>
      <c r="B28" s="76"/>
      <c r="C28" s="71"/>
      <c r="D28" s="13" t="s">
        <v>83</v>
      </c>
      <c r="E28" s="29" t="s">
        <v>20</v>
      </c>
      <c r="F28" s="26">
        <v>1</v>
      </c>
      <c r="G28" s="29">
        <v>1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O28" s="15"/>
    </row>
    <row r="29" spans="1:15" ht="31.5" customHeight="1">
      <c r="A29" s="77"/>
      <c r="B29" s="76"/>
      <c r="C29" s="13" t="s">
        <v>177</v>
      </c>
      <c r="D29" s="71" t="s">
        <v>75</v>
      </c>
      <c r="E29" s="29" t="s">
        <v>20</v>
      </c>
      <c r="F29" s="26">
        <v>1</v>
      </c>
      <c r="G29" s="29">
        <v>1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O29" s="15"/>
    </row>
    <row r="30" spans="1:15" ht="30.75" customHeight="1">
      <c r="A30" s="77"/>
      <c r="B30" s="76"/>
      <c r="C30" s="13" t="s">
        <v>178</v>
      </c>
      <c r="D30" s="71"/>
      <c r="E30" s="29" t="s">
        <v>20</v>
      </c>
      <c r="F30" s="26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O30" s="15"/>
    </row>
    <row r="31" spans="1:15" ht="36" customHeight="1">
      <c r="A31" s="77"/>
      <c r="B31" s="76"/>
      <c r="C31" s="13" t="s">
        <v>177</v>
      </c>
      <c r="D31" s="71" t="s">
        <v>179</v>
      </c>
      <c r="E31" s="29" t="s">
        <v>20</v>
      </c>
      <c r="F31" s="26">
        <v>1</v>
      </c>
      <c r="G31" s="29">
        <v>1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O31" s="15"/>
    </row>
    <row r="32" spans="1:15" ht="44.25" customHeight="1">
      <c r="A32" s="77"/>
      <c r="B32" s="76"/>
      <c r="C32" s="13" t="s">
        <v>178</v>
      </c>
      <c r="D32" s="71"/>
      <c r="E32" s="29" t="s">
        <v>20</v>
      </c>
      <c r="F32" s="26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O32" s="15"/>
    </row>
    <row r="33" spans="1:15" ht="54" customHeight="1">
      <c r="A33" s="77"/>
      <c r="B33" s="76" t="s">
        <v>87</v>
      </c>
      <c r="C33" s="71" t="s">
        <v>171</v>
      </c>
      <c r="D33" s="13" t="s">
        <v>75</v>
      </c>
      <c r="E33" s="29" t="s">
        <v>20</v>
      </c>
      <c r="F33" s="26">
        <f>G33+H33+I33+J33+K33</f>
        <v>4</v>
      </c>
      <c r="G33" s="29">
        <v>0</v>
      </c>
      <c r="H33" s="29">
        <f>0+4</f>
        <v>4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O33" s="15"/>
    </row>
    <row r="34" spans="1:15" ht="84" customHeight="1">
      <c r="A34" s="77"/>
      <c r="B34" s="76"/>
      <c r="C34" s="71"/>
      <c r="D34" s="13" t="s">
        <v>83</v>
      </c>
      <c r="E34" s="29" t="s">
        <v>20</v>
      </c>
      <c r="F34" s="26">
        <f>G34+H34+I34+J34+K34</f>
        <v>4</v>
      </c>
      <c r="G34" s="29">
        <v>0</v>
      </c>
      <c r="H34" s="29">
        <f>0+4</f>
        <v>4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O34" s="15"/>
    </row>
    <row r="35" spans="1:15" ht="32.25" customHeight="1">
      <c r="A35" s="77"/>
      <c r="B35" s="76"/>
      <c r="C35" s="30" t="s">
        <v>180</v>
      </c>
      <c r="D35" s="71" t="s">
        <v>75</v>
      </c>
      <c r="E35" s="29" t="s">
        <v>20</v>
      </c>
      <c r="F35" s="26">
        <f>G35+H35+I35+J35+K35</f>
        <v>4</v>
      </c>
      <c r="G35" s="29">
        <v>0</v>
      </c>
      <c r="H35" s="29">
        <f>0+4</f>
        <v>4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O35" s="15"/>
    </row>
    <row r="36" spans="1:15" ht="30.75" customHeight="1">
      <c r="A36" s="77"/>
      <c r="B36" s="76"/>
      <c r="C36" s="30" t="s">
        <v>178</v>
      </c>
      <c r="D36" s="71"/>
      <c r="E36" s="29" t="s">
        <v>20</v>
      </c>
      <c r="F36" s="26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O36" s="15"/>
    </row>
    <row r="37" spans="1:15" ht="39.75" customHeight="1">
      <c r="A37" s="77"/>
      <c r="B37" s="76"/>
      <c r="C37" s="13" t="s">
        <v>177</v>
      </c>
      <c r="D37" s="71" t="s">
        <v>83</v>
      </c>
      <c r="E37" s="29" t="s">
        <v>20</v>
      </c>
      <c r="F37" s="26">
        <f>G37+H37+I37+J37+K37</f>
        <v>4</v>
      </c>
      <c r="G37" s="29">
        <v>0</v>
      </c>
      <c r="H37" s="29">
        <f>0+4</f>
        <v>4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O37" s="15"/>
    </row>
    <row r="38" spans="1:15" ht="42" customHeight="1">
      <c r="A38" s="77"/>
      <c r="B38" s="76"/>
      <c r="C38" s="13" t="s">
        <v>178</v>
      </c>
      <c r="D38" s="71"/>
      <c r="E38" s="29" t="s">
        <v>20</v>
      </c>
      <c r="F38" s="26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O38" s="15"/>
    </row>
    <row r="39" spans="1:15" ht="46.5" customHeight="1">
      <c r="A39" s="77"/>
      <c r="B39" s="76" t="s">
        <v>120</v>
      </c>
      <c r="C39" s="71" t="s">
        <v>171</v>
      </c>
      <c r="D39" s="13" t="s">
        <v>75</v>
      </c>
      <c r="E39" s="29" t="s">
        <v>20</v>
      </c>
      <c r="F39" s="26">
        <f>G39+H39+I39+J39+K39</f>
        <v>1</v>
      </c>
      <c r="G39" s="29">
        <v>0</v>
      </c>
      <c r="H39" s="29">
        <f>0</f>
        <v>0</v>
      </c>
      <c r="I39" s="29">
        <v>1</v>
      </c>
      <c r="J39" s="29">
        <v>0</v>
      </c>
      <c r="K39" s="29">
        <v>0</v>
      </c>
      <c r="L39" s="29">
        <v>0</v>
      </c>
      <c r="M39" s="29">
        <v>0</v>
      </c>
      <c r="O39" s="15"/>
    </row>
    <row r="40" spans="1:15" ht="81" customHeight="1">
      <c r="A40" s="77"/>
      <c r="B40" s="76"/>
      <c r="C40" s="71"/>
      <c r="D40" s="13" t="s">
        <v>83</v>
      </c>
      <c r="E40" s="29" t="s">
        <v>20</v>
      </c>
      <c r="F40" s="26">
        <f>G40+H40+I40+J40+K40</f>
        <v>1</v>
      </c>
      <c r="G40" s="29">
        <v>0</v>
      </c>
      <c r="H40" s="29">
        <f>0</f>
        <v>0</v>
      </c>
      <c r="I40" s="29">
        <v>1</v>
      </c>
      <c r="J40" s="29">
        <v>0</v>
      </c>
      <c r="K40" s="29">
        <v>0</v>
      </c>
      <c r="L40" s="29">
        <v>0</v>
      </c>
      <c r="M40" s="29">
        <v>0</v>
      </c>
      <c r="O40" s="15"/>
    </row>
    <row r="41" spans="1:15" ht="34.5" customHeight="1">
      <c r="A41" s="77"/>
      <c r="B41" s="76"/>
      <c r="C41" s="30" t="s">
        <v>180</v>
      </c>
      <c r="D41" s="71" t="s">
        <v>75</v>
      </c>
      <c r="E41" s="29" t="s">
        <v>20</v>
      </c>
      <c r="F41" s="26">
        <f>G41+H41+I41+J41+K41</f>
        <v>1</v>
      </c>
      <c r="G41" s="29">
        <v>0</v>
      </c>
      <c r="H41" s="29">
        <f>0</f>
        <v>0</v>
      </c>
      <c r="I41" s="29">
        <v>1</v>
      </c>
      <c r="J41" s="29">
        <v>0</v>
      </c>
      <c r="K41" s="29">
        <v>0</v>
      </c>
      <c r="L41" s="29">
        <v>0</v>
      </c>
      <c r="M41" s="29">
        <v>0</v>
      </c>
      <c r="O41" s="15"/>
    </row>
    <row r="42" spans="1:15" ht="30.75" customHeight="1">
      <c r="A42" s="77"/>
      <c r="B42" s="76"/>
      <c r="C42" s="30" t="s">
        <v>178</v>
      </c>
      <c r="D42" s="71"/>
      <c r="E42" s="29" t="s">
        <v>20</v>
      </c>
      <c r="F42" s="26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O42" s="15"/>
    </row>
    <row r="43" spans="1:15" ht="39.75" customHeight="1">
      <c r="A43" s="77"/>
      <c r="B43" s="76"/>
      <c r="C43" s="30" t="s">
        <v>180</v>
      </c>
      <c r="D43" s="71" t="s">
        <v>181</v>
      </c>
      <c r="E43" s="29" t="s">
        <v>20</v>
      </c>
      <c r="F43" s="26">
        <f>G43+H43+I43+J43+K43</f>
        <v>1</v>
      </c>
      <c r="G43" s="29">
        <v>0</v>
      </c>
      <c r="H43" s="29">
        <f>0</f>
        <v>0</v>
      </c>
      <c r="I43" s="29">
        <v>1</v>
      </c>
      <c r="J43" s="29">
        <v>0</v>
      </c>
      <c r="K43" s="29">
        <v>0</v>
      </c>
      <c r="L43" s="29">
        <v>0</v>
      </c>
      <c r="M43" s="29">
        <v>0</v>
      </c>
      <c r="O43" s="15"/>
    </row>
    <row r="44" spans="1:15" ht="39" customHeight="1">
      <c r="A44" s="77"/>
      <c r="B44" s="76"/>
      <c r="C44" s="30" t="s">
        <v>178</v>
      </c>
      <c r="D44" s="71"/>
      <c r="E44" s="29" t="s">
        <v>20</v>
      </c>
      <c r="F44" s="26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O44" s="15"/>
    </row>
    <row r="45" spans="1:13" ht="21" customHeight="1">
      <c r="A45" s="24">
        <v>1</v>
      </c>
      <c r="B45" s="29">
        <v>2</v>
      </c>
      <c r="C45" s="29">
        <v>3</v>
      </c>
      <c r="D45" s="29">
        <v>4</v>
      </c>
      <c r="E45" s="29">
        <v>5</v>
      </c>
      <c r="F45" s="29">
        <v>6</v>
      </c>
      <c r="G45" s="29">
        <v>7</v>
      </c>
      <c r="H45" s="29">
        <v>8</v>
      </c>
      <c r="I45" s="29">
        <v>9</v>
      </c>
      <c r="J45" s="29">
        <v>10</v>
      </c>
      <c r="K45" s="29">
        <v>11</v>
      </c>
      <c r="L45" s="29">
        <v>12</v>
      </c>
      <c r="M45" s="29">
        <v>13</v>
      </c>
    </row>
    <row r="46" spans="1:15" ht="50.25" customHeight="1">
      <c r="A46" s="71"/>
      <c r="B46" s="79" t="s">
        <v>190</v>
      </c>
      <c r="C46" s="71" t="s">
        <v>171</v>
      </c>
      <c r="D46" s="13" t="s">
        <v>76</v>
      </c>
      <c r="E46" s="29" t="s">
        <v>20</v>
      </c>
      <c r="F46" s="26">
        <v>3</v>
      </c>
      <c r="G46" s="29">
        <v>0</v>
      </c>
      <c r="H46" s="29">
        <v>0</v>
      </c>
      <c r="I46" s="29">
        <v>0</v>
      </c>
      <c r="J46" s="29">
        <f>J48</f>
        <v>3</v>
      </c>
      <c r="K46" s="29">
        <v>0</v>
      </c>
      <c r="L46" s="29">
        <v>0</v>
      </c>
      <c r="M46" s="29">
        <v>0</v>
      </c>
      <c r="O46" s="15"/>
    </row>
    <row r="47" spans="1:15" ht="80.25" customHeight="1">
      <c r="A47" s="71"/>
      <c r="B47" s="79"/>
      <c r="C47" s="71"/>
      <c r="D47" s="13" t="s">
        <v>84</v>
      </c>
      <c r="E47" s="29" t="s">
        <v>20</v>
      </c>
      <c r="F47" s="26">
        <f>G47+H47+I47+J47+K47</f>
        <v>3</v>
      </c>
      <c r="G47" s="29">
        <v>0</v>
      </c>
      <c r="H47" s="29">
        <v>0</v>
      </c>
      <c r="I47" s="29">
        <v>0</v>
      </c>
      <c r="J47" s="29">
        <f>J50</f>
        <v>3</v>
      </c>
      <c r="K47" s="29">
        <v>0</v>
      </c>
      <c r="L47" s="29">
        <v>0</v>
      </c>
      <c r="M47" s="29">
        <v>0</v>
      </c>
      <c r="O47" s="15"/>
    </row>
    <row r="48" spans="1:15" ht="33" customHeight="1">
      <c r="A48" s="71"/>
      <c r="B48" s="79"/>
      <c r="C48" s="30" t="s">
        <v>180</v>
      </c>
      <c r="D48" s="71" t="s">
        <v>76</v>
      </c>
      <c r="E48" s="29" t="s">
        <v>20</v>
      </c>
      <c r="F48" s="26">
        <v>3</v>
      </c>
      <c r="G48" s="29">
        <v>0</v>
      </c>
      <c r="H48" s="29">
        <v>0</v>
      </c>
      <c r="I48" s="29">
        <v>0</v>
      </c>
      <c r="J48" s="29">
        <v>3</v>
      </c>
      <c r="K48" s="29">
        <v>0</v>
      </c>
      <c r="L48" s="29">
        <v>0</v>
      </c>
      <c r="M48" s="29">
        <v>0</v>
      </c>
      <c r="O48" s="15"/>
    </row>
    <row r="49" spans="1:15" ht="32.25" customHeight="1">
      <c r="A49" s="71"/>
      <c r="B49" s="79"/>
      <c r="C49" s="30" t="s">
        <v>178</v>
      </c>
      <c r="D49" s="71"/>
      <c r="E49" s="29" t="s">
        <v>20</v>
      </c>
      <c r="F49" s="26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O49" s="15"/>
    </row>
    <row r="50" spans="1:15" ht="39" customHeight="1">
      <c r="A50" s="71"/>
      <c r="B50" s="79"/>
      <c r="C50" s="30" t="s">
        <v>180</v>
      </c>
      <c r="D50" s="71" t="s">
        <v>182</v>
      </c>
      <c r="E50" s="29" t="s">
        <v>20</v>
      </c>
      <c r="F50" s="26">
        <f>G50+H50+I50+J50+K50</f>
        <v>3</v>
      </c>
      <c r="G50" s="29">
        <v>0</v>
      </c>
      <c r="H50" s="29">
        <v>0</v>
      </c>
      <c r="I50" s="29">
        <v>0</v>
      </c>
      <c r="J50" s="29">
        <f>3</f>
        <v>3</v>
      </c>
      <c r="K50" s="29">
        <v>0</v>
      </c>
      <c r="L50" s="29">
        <v>0</v>
      </c>
      <c r="M50" s="29">
        <v>0</v>
      </c>
      <c r="O50" s="15"/>
    </row>
    <row r="51" spans="1:15" ht="42" customHeight="1">
      <c r="A51" s="71"/>
      <c r="B51" s="79"/>
      <c r="C51" s="30" t="s">
        <v>178</v>
      </c>
      <c r="D51" s="71"/>
      <c r="E51" s="29" t="s">
        <v>20</v>
      </c>
      <c r="F51" s="26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O51" s="15"/>
    </row>
    <row r="52" spans="1:15" ht="51" customHeight="1">
      <c r="A52" s="71"/>
      <c r="B52" s="79" t="s">
        <v>230</v>
      </c>
      <c r="C52" s="71" t="s">
        <v>189</v>
      </c>
      <c r="D52" s="13" t="s">
        <v>76</v>
      </c>
      <c r="E52" s="29" t="s">
        <v>20</v>
      </c>
      <c r="F52" s="26">
        <f>F54</f>
        <v>4</v>
      </c>
      <c r="G52" s="29">
        <v>0</v>
      </c>
      <c r="H52" s="29">
        <v>0</v>
      </c>
      <c r="I52" s="29">
        <v>0</v>
      </c>
      <c r="J52" s="29">
        <v>0</v>
      </c>
      <c r="K52" s="29">
        <f>K57</f>
        <v>4</v>
      </c>
      <c r="L52" s="29">
        <v>0</v>
      </c>
      <c r="M52" s="29">
        <v>0</v>
      </c>
      <c r="O52" s="15"/>
    </row>
    <row r="53" spans="1:15" ht="71.25" customHeight="1" hidden="1">
      <c r="A53" s="71"/>
      <c r="B53" s="79"/>
      <c r="C53" s="71"/>
      <c r="D53" s="13" t="s">
        <v>36</v>
      </c>
      <c r="E53" s="29" t="s">
        <v>19</v>
      </c>
      <c r="F53" s="26">
        <v>10</v>
      </c>
      <c r="G53" s="29">
        <v>5</v>
      </c>
      <c r="H53" s="29">
        <v>10</v>
      </c>
      <c r="I53" s="29">
        <v>10</v>
      </c>
      <c r="J53" s="29">
        <v>10</v>
      </c>
      <c r="K53" s="29">
        <v>10</v>
      </c>
      <c r="L53" s="29">
        <v>10</v>
      </c>
      <c r="M53" s="29">
        <v>10</v>
      </c>
      <c r="O53" s="15"/>
    </row>
    <row r="54" spans="1:15" ht="79.5" customHeight="1">
      <c r="A54" s="71"/>
      <c r="B54" s="79"/>
      <c r="C54" s="71"/>
      <c r="D54" s="13" t="s">
        <v>84</v>
      </c>
      <c r="E54" s="29" t="s">
        <v>20</v>
      </c>
      <c r="F54" s="26">
        <f>G54+H54+I54+J54+K54+L54+M54</f>
        <v>4</v>
      </c>
      <c r="G54" s="29">
        <v>0</v>
      </c>
      <c r="H54" s="29">
        <v>0</v>
      </c>
      <c r="I54" s="29">
        <v>0</v>
      </c>
      <c r="J54" s="29">
        <v>0</v>
      </c>
      <c r="K54" s="29">
        <f>K60</f>
        <v>4</v>
      </c>
      <c r="L54" s="29">
        <v>0</v>
      </c>
      <c r="M54" s="29">
        <v>0</v>
      </c>
      <c r="O54" s="15"/>
    </row>
    <row r="55" spans="1:15" ht="33" customHeight="1">
      <c r="A55" s="71"/>
      <c r="B55" s="79"/>
      <c r="C55" s="30" t="s">
        <v>180</v>
      </c>
      <c r="D55" s="71" t="s">
        <v>76</v>
      </c>
      <c r="E55" s="29" t="s">
        <v>20</v>
      </c>
      <c r="F55" s="26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O55" s="15"/>
    </row>
    <row r="56" spans="1:15" ht="33" customHeight="1">
      <c r="A56" s="71"/>
      <c r="B56" s="79"/>
      <c r="C56" s="30" t="s">
        <v>178</v>
      </c>
      <c r="D56" s="71"/>
      <c r="E56" s="29" t="s">
        <v>20</v>
      </c>
      <c r="F56" s="26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O56" s="15"/>
    </row>
    <row r="57" spans="1:15" ht="33" customHeight="1">
      <c r="A57" s="71"/>
      <c r="B57" s="79"/>
      <c r="C57" s="30" t="s">
        <v>188</v>
      </c>
      <c r="D57" s="71"/>
      <c r="E57" s="29" t="s">
        <v>20</v>
      </c>
      <c r="F57" s="26">
        <f>K57</f>
        <v>4</v>
      </c>
      <c r="G57" s="29">
        <v>0</v>
      </c>
      <c r="H57" s="29">
        <v>0</v>
      </c>
      <c r="I57" s="29">
        <v>0</v>
      </c>
      <c r="J57" s="29">
        <v>0</v>
      </c>
      <c r="K57" s="29">
        <f>K60</f>
        <v>4</v>
      </c>
      <c r="L57" s="29">
        <v>0</v>
      </c>
      <c r="M57" s="29">
        <v>0</v>
      </c>
      <c r="O57" s="15"/>
    </row>
    <row r="58" spans="1:15" ht="34.5" customHeight="1">
      <c r="A58" s="71"/>
      <c r="B58" s="79"/>
      <c r="C58" s="30" t="s">
        <v>180</v>
      </c>
      <c r="D58" s="71" t="s">
        <v>84</v>
      </c>
      <c r="E58" s="29" t="s">
        <v>20</v>
      </c>
      <c r="F58" s="26">
        <f>G58+H58+I58+J58+K58+L58+M58</f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O58" s="15"/>
    </row>
    <row r="59" spans="1:15" ht="33" customHeight="1">
      <c r="A59" s="71"/>
      <c r="B59" s="79"/>
      <c r="C59" s="30" t="s">
        <v>178</v>
      </c>
      <c r="D59" s="71"/>
      <c r="E59" s="29" t="s">
        <v>20</v>
      </c>
      <c r="F59" s="26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O59" s="15"/>
    </row>
    <row r="60" spans="1:15" ht="47.25" customHeight="1">
      <c r="A60" s="71"/>
      <c r="B60" s="79"/>
      <c r="C60" s="30" t="s">
        <v>188</v>
      </c>
      <c r="D60" s="71"/>
      <c r="E60" s="29" t="s">
        <v>20</v>
      </c>
      <c r="F60" s="26">
        <f>G60+H60+I60+J60+K60+L60+M60</f>
        <v>4</v>
      </c>
      <c r="G60" s="29">
        <v>0</v>
      </c>
      <c r="H60" s="29">
        <v>0</v>
      </c>
      <c r="I60" s="29">
        <v>0</v>
      </c>
      <c r="J60" s="29">
        <v>0</v>
      </c>
      <c r="K60" s="29">
        <f>4</f>
        <v>4</v>
      </c>
      <c r="L60" s="29">
        <v>0</v>
      </c>
      <c r="M60" s="29">
        <v>0</v>
      </c>
      <c r="O60" s="15"/>
    </row>
    <row r="61" spans="1:15" ht="21" customHeight="1">
      <c r="A61" s="59">
        <v>1</v>
      </c>
      <c r="B61" s="61">
        <v>2</v>
      </c>
      <c r="C61" s="59">
        <v>3</v>
      </c>
      <c r="D61" s="59">
        <v>4</v>
      </c>
      <c r="E61" s="59">
        <v>5</v>
      </c>
      <c r="F61" s="60">
        <v>6</v>
      </c>
      <c r="G61" s="59">
        <v>7</v>
      </c>
      <c r="H61" s="59">
        <v>8</v>
      </c>
      <c r="I61" s="59">
        <v>9</v>
      </c>
      <c r="J61" s="59">
        <v>10</v>
      </c>
      <c r="K61" s="59">
        <v>11</v>
      </c>
      <c r="L61" s="59">
        <v>12</v>
      </c>
      <c r="M61" s="59">
        <v>13</v>
      </c>
      <c r="O61" s="15"/>
    </row>
    <row r="62" spans="1:15" ht="52.5" customHeight="1">
      <c r="A62" s="71"/>
      <c r="B62" s="79" t="s">
        <v>254</v>
      </c>
      <c r="C62" s="71" t="s">
        <v>224</v>
      </c>
      <c r="D62" s="13" t="s">
        <v>76</v>
      </c>
      <c r="E62" s="29" t="s">
        <v>20</v>
      </c>
      <c r="F62" s="26">
        <f>G62+H62+I62+J62+K62+L62+M62</f>
        <v>4</v>
      </c>
      <c r="G62" s="29">
        <f>G64</f>
        <v>0</v>
      </c>
      <c r="H62" s="29">
        <f aca="true" t="shared" si="7" ref="H62:M62">H64</f>
        <v>0</v>
      </c>
      <c r="I62" s="29">
        <f t="shared" si="7"/>
        <v>0</v>
      </c>
      <c r="J62" s="29">
        <f t="shared" si="7"/>
        <v>0</v>
      </c>
      <c r="K62" s="29">
        <f t="shared" si="7"/>
        <v>0</v>
      </c>
      <c r="L62" s="29">
        <f>L64</f>
        <v>4</v>
      </c>
      <c r="M62" s="29">
        <f t="shared" si="7"/>
        <v>0</v>
      </c>
      <c r="O62" s="15"/>
    </row>
    <row r="63" spans="1:15" ht="105.75" customHeight="1" hidden="1">
      <c r="A63" s="71"/>
      <c r="B63" s="79"/>
      <c r="C63" s="71"/>
      <c r="D63" s="13" t="s">
        <v>36</v>
      </c>
      <c r="E63" s="29" t="s">
        <v>19</v>
      </c>
      <c r="F63" s="26">
        <v>10</v>
      </c>
      <c r="G63" s="29">
        <v>5</v>
      </c>
      <c r="H63" s="29">
        <v>10</v>
      </c>
      <c r="I63" s="29">
        <v>10</v>
      </c>
      <c r="J63" s="29">
        <v>10</v>
      </c>
      <c r="K63" s="29">
        <v>10</v>
      </c>
      <c r="L63" s="29">
        <v>10</v>
      </c>
      <c r="M63" s="29">
        <v>10</v>
      </c>
      <c r="O63" s="15"/>
    </row>
    <row r="64" spans="1:15" ht="87.75" customHeight="1">
      <c r="A64" s="71"/>
      <c r="B64" s="79"/>
      <c r="C64" s="71"/>
      <c r="D64" s="13" t="s">
        <v>84</v>
      </c>
      <c r="E64" s="29" t="s">
        <v>20</v>
      </c>
      <c r="F64" s="26">
        <f>L64</f>
        <v>4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f>L72</f>
        <v>4</v>
      </c>
      <c r="M64" s="29">
        <v>0</v>
      </c>
      <c r="O64" s="15"/>
    </row>
    <row r="65" spans="1:15" ht="34.5" customHeight="1">
      <c r="A65" s="71"/>
      <c r="B65" s="79"/>
      <c r="C65" s="30" t="s">
        <v>180</v>
      </c>
      <c r="D65" s="71" t="s">
        <v>76</v>
      </c>
      <c r="E65" s="29" t="s">
        <v>20</v>
      </c>
      <c r="F65" s="26">
        <f>G65+H65+I65+J65+K65+L65+M65</f>
        <v>0</v>
      </c>
      <c r="G65" s="29">
        <f>G69</f>
        <v>0</v>
      </c>
      <c r="H65" s="29">
        <f>H69</f>
        <v>0</v>
      </c>
      <c r="I65" s="29">
        <f>I69</f>
        <v>0</v>
      </c>
      <c r="J65" s="29">
        <f>J69</f>
        <v>0</v>
      </c>
      <c r="K65" s="29">
        <f>K69</f>
        <v>0</v>
      </c>
      <c r="L65" s="29">
        <v>0</v>
      </c>
      <c r="M65" s="29">
        <f>M69</f>
        <v>0</v>
      </c>
      <c r="O65" s="15"/>
    </row>
    <row r="66" spans="1:15" ht="31.5" customHeight="1">
      <c r="A66" s="71"/>
      <c r="B66" s="79"/>
      <c r="C66" s="30" t="s">
        <v>178</v>
      </c>
      <c r="D66" s="71"/>
      <c r="E66" s="29" t="s">
        <v>20</v>
      </c>
      <c r="F66" s="26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O66" s="15"/>
    </row>
    <row r="67" spans="1:15" ht="31.5" customHeight="1">
      <c r="A67" s="71"/>
      <c r="B67" s="79"/>
      <c r="C67" s="30" t="s">
        <v>188</v>
      </c>
      <c r="D67" s="71"/>
      <c r="E67" s="29" t="s">
        <v>20</v>
      </c>
      <c r="F67" s="26">
        <f>G67+H67+I67+J67+K67+L67+M67</f>
        <v>0</v>
      </c>
      <c r="G67" s="29">
        <f>G71</f>
        <v>0</v>
      </c>
      <c r="H67" s="29">
        <f aca="true" t="shared" si="8" ref="H67:M67">H71</f>
        <v>0</v>
      </c>
      <c r="I67" s="29">
        <f t="shared" si="8"/>
        <v>0</v>
      </c>
      <c r="J67" s="29">
        <f t="shared" si="8"/>
        <v>0</v>
      </c>
      <c r="K67" s="29">
        <f t="shared" si="8"/>
        <v>0</v>
      </c>
      <c r="L67" s="29">
        <f>L71</f>
        <v>0</v>
      </c>
      <c r="M67" s="29">
        <f t="shared" si="8"/>
        <v>0</v>
      </c>
      <c r="O67" s="15"/>
    </row>
    <row r="68" spans="1:15" ht="45" customHeight="1">
      <c r="A68" s="71"/>
      <c r="B68" s="79"/>
      <c r="C68" s="30" t="s">
        <v>209</v>
      </c>
      <c r="D68" s="71"/>
      <c r="E68" s="29" t="s">
        <v>20</v>
      </c>
      <c r="F68" s="26">
        <f>F72</f>
        <v>4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f>L72</f>
        <v>4</v>
      </c>
      <c r="M68" s="29">
        <v>0</v>
      </c>
      <c r="O68" s="15"/>
    </row>
    <row r="69" spans="1:15" ht="33" customHeight="1">
      <c r="A69" s="71"/>
      <c r="B69" s="79"/>
      <c r="C69" s="30" t="s">
        <v>180</v>
      </c>
      <c r="D69" s="71" t="s">
        <v>183</v>
      </c>
      <c r="E69" s="29" t="s">
        <v>20</v>
      </c>
      <c r="F69" s="26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O69" s="15"/>
    </row>
    <row r="70" spans="1:15" ht="33" customHeight="1">
      <c r="A70" s="71"/>
      <c r="B70" s="79"/>
      <c r="C70" s="30" t="s">
        <v>178</v>
      </c>
      <c r="D70" s="71"/>
      <c r="E70" s="29" t="s">
        <v>20</v>
      </c>
      <c r="F70" s="26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O70" s="15"/>
    </row>
    <row r="71" spans="1:15" ht="33" customHeight="1">
      <c r="A71" s="71"/>
      <c r="B71" s="79"/>
      <c r="C71" s="30" t="s">
        <v>188</v>
      </c>
      <c r="D71" s="71"/>
      <c r="E71" s="29" t="s">
        <v>20</v>
      </c>
      <c r="F71" s="26">
        <f>L71</f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f>12-12</f>
        <v>0</v>
      </c>
      <c r="M71" s="29">
        <v>0</v>
      </c>
      <c r="O71" s="15"/>
    </row>
    <row r="72" spans="1:15" ht="44.25" customHeight="1">
      <c r="A72" s="71"/>
      <c r="B72" s="79"/>
      <c r="C72" s="30" t="s">
        <v>209</v>
      </c>
      <c r="D72" s="71"/>
      <c r="E72" s="29" t="s">
        <v>20</v>
      </c>
      <c r="F72" s="26">
        <f>L72</f>
        <v>4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4</v>
      </c>
      <c r="M72" s="29">
        <v>0</v>
      </c>
      <c r="O72" s="15"/>
    </row>
    <row r="73" spans="1:15" ht="47.25" customHeight="1">
      <c r="A73" s="71"/>
      <c r="B73" s="79" t="s">
        <v>225</v>
      </c>
      <c r="C73" s="71" t="s">
        <v>226</v>
      </c>
      <c r="D73" s="13" t="s">
        <v>76</v>
      </c>
      <c r="E73" s="29" t="s">
        <v>20</v>
      </c>
      <c r="F73" s="26">
        <f>G73+H73+I73+J73+K73+L73+M73</f>
        <v>17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f>M79</f>
        <v>17</v>
      </c>
      <c r="O73" s="15"/>
    </row>
    <row r="74" spans="1:15" ht="105.75" customHeight="1" hidden="1">
      <c r="A74" s="71"/>
      <c r="B74" s="79"/>
      <c r="C74" s="71"/>
      <c r="D74" s="13" t="s">
        <v>36</v>
      </c>
      <c r="E74" s="29" t="s">
        <v>19</v>
      </c>
      <c r="F74" s="26">
        <v>10</v>
      </c>
      <c r="G74" s="29">
        <v>5</v>
      </c>
      <c r="H74" s="29">
        <v>10</v>
      </c>
      <c r="I74" s="29">
        <v>10</v>
      </c>
      <c r="J74" s="29">
        <v>10</v>
      </c>
      <c r="K74" s="29">
        <v>10</v>
      </c>
      <c r="L74" s="29">
        <v>10</v>
      </c>
      <c r="M74" s="29">
        <v>10</v>
      </c>
      <c r="O74" s="15"/>
    </row>
    <row r="75" spans="1:15" ht="93" customHeight="1">
      <c r="A75" s="71"/>
      <c r="B75" s="79"/>
      <c r="C75" s="71"/>
      <c r="D75" s="13" t="s">
        <v>84</v>
      </c>
      <c r="E75" s="29" t="s">
        <v>20</v>
      </c>
      <c r="F75" s="26">
        <f>G75+H75+I75+J75+K75+L75+M75</f>
        <v>17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f>M83</f>
        <v>17</v>
      </c>
      <c r="O75" s="15"/>
    </row>
    <row r="76" spans="1:15" ht="35.25" customHeight="1">
      <c r="A76" s="71"/>
      <c r="B76" s="79"/>
      <c r="C76" s="30" t="s">
        <v>180</v>
      </c>
      <c r="D76" s="71" t="s">
        <v>76</v>
      </c>
      <c r="E76" s="29" t="s">
        <v>20</v>
      </c>
      <c r="F76" s="26">
        <f>G76+H76+I76+J76+K76+L76+M76</f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O76" s="15"/>
    </row>
    <row r="77" spans="1:15" ht="35.25" customHeight="1">
      <c r="A77" s="71"/>
      <c r="B77" s="79"/>
      <c r="C77" s="30" t="s">
        <v>178</v>
      </c>
      <c r="D77" s="71"/>
      <c r="E77" s="29" t="s">
        <v>20</v>
      </c>
      <c r="F77" s="26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O77" s="15"/>
    </row>
    <row r="78" spans="1:15" ht="35.25" customHeight="1">
      <c r="A78" s="71"/>
      <c r="B78" s="79"/>
      <c r="C78" s="30" t="s">
        <v>188</v>
      </c>
      <c r="D78" s="71"/>
      <c r="E78" s="29" t="s">
        <v>20</v>
      </c>
      <c r="F78" s="26">
        <f>G78+H78+I78+J78+K78+L78+M78</f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f>8-8</f>
        <v>0</v>
      </c>
      <c r="O78" s="15"/>
    </row>
    <row r="79" spans="1:15" ht="47.25" customHeight="1">
      <c r="A79" s="71"/>
      <c r="B79" s="79"/>
      <c r="C79" s="30" t="s">
        <v>209</v>
      </c>
      <c r="D79" s="71"/>
      <c r="E79" s="29" t="s">
        <v>20</v>
      </c>
      <c r="F79" s="26">
        <f>G79+H79+I79+J79+K79+L79+M79</f>
        <v>17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f>0+8+9</f>
        <v>17</v>
      </c>
      <c r="O79" s="15"/>
    </row>
    <row r="80" spans="1:15" ht="35.25" customHeight="1">
      <c r="A80" s="71"/>
      <c r="B80" s="79"/>
      <c r="C80" s="30" t="s">
        <v>180</v>
      </c>
      <c r="D80" s="71" t="s">
        <v>84</v>
      </c>
      <c r="E80" s="29" t="s">
        <v>20</v>
      </c>
      <c r="F80" s="26">
        <f>G80+H80+I80+J80+K80+L80+M80</f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O80" s="15"/>
    </row>
    <row r="81" spans="1:15" ht="35.25" customHeight="1">
      <c r="A81" s="71"/>
      <c r="B81" s="79"/>
      <c r="C81" s="30" t="s">
        <v>178</v>
      </c>
      <c r="D81" s="71"/>
      <c r="E81" s="29" t="s">
        <v>20</v>
      </c>
      <c r="F81" s="26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O81" s="15"/>
    </row>
    <row r="82" spans="1:13" ht="35.25" customHeight="1">
      <c r="A82" s="71"/>
      <c r="B82" s="79"/>
      <c r="C82" s="13" t="s">
        <v>188</v>
      </c>
      <c r="D82" s="71"/>
      <c r="E82" s="29" t="s">
        <v>20</v>
      </c>
      <c r="F82" s="26">
        <f>G82+H82+I82+J82+K82+L82+M82</f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f>8-8</f>
        <v>0</v>
      </c>
    </row>
    <row r="83" spans="1:13" ht="52.5" customHeight="1">
      <c r="A83" s="71"/>
      <c r="B83" s="79"/>
      <c r="C83" s="13" t="s">
        <v>209</v>
      </c>
      <c r="D83" s="71"/>
      <c r="E83" s="29" t="s">
        <v>20</v>
      </c>
      <c r="F83" s="26">
        <f>G83+H83+I83+J83+K83+L83+M83</f>
        <v>17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f>0+8+9</f>
        <v>17</v>
      </c>
    </row>
    <row r="84" spans="1:13" ht="54" customHeight="1">
      <c r="A84" s="71" t="s">
        <v>42</v>
      </c>
      <c r="B84" s="71" t="s">
        <v>56</v>
      </c>
      <c r="C84" s="71" t="s">
        <v>227</v>
      </c>
      <c r="D84" s="30" t="s">
        <v>176</v>
      </c>
      <c r="E84" s="29" t="s">
        <v>21</v>
      </c>
      <c r="F84" s="26">
        <f>G84+H84+I84+J84+K84+L84+M84</f>
        <v>20117</v>
      </c>
      <c r="G84" s="26">
        <f>G86+G88+G90+G91</f>
        <v>5300</v>
      </c>
      <c r="H84" s="26">
        <f aca="true" t="shared" si="9" ref="H84:M84">H86+H88+H90+H91</f>
        <v>1300</v>
      </c>
      <c r="I84" s="26">
        <f t="shared" si="9"/>
        <v>13517</v>
      </c>
      <c r="J84" s="26">
        <f t="shared" si="9"/>
        <v>0</v>
      </c>
      <c r="K84" s="26">
        <f t="shared" si="9"/>
        <v>0</v>
      </c>
      <c r="L84" s="26">
        <f t="shared" si="9"/>
        <v>0</v>
      </c>
      <c r="M84" s="26">
        <f t="shared" si="9"/>
        <v>0</v>
      </c>
    </row>
    <row r="85" spans="1:13" ht="86.25" customHeight="1">
      <c r="A85" s="71"/>
      <c r="B85" s="71"/>
      <c r="C85" s="71"/>
      <c r="D85" s="30" t="s">
        <v>245</v>
      </c>
      <c r="E85" s="29" t="str">
        <f>E93</f>
        <v>ПРОЦ</v>
      </c>
      <c r="F85" s="26">
        <f>F93</f>
        <v>100</v>
      </c>
      <c r="G85" s="29">
        <v>0</v>
      </c>
      <c r="H85" s="26">
        <v>0</v>
      </c>
      <c r="I85" s="26">
        <v>0</v>
      </c>
      <c r="J85" s="29">
        <v>0</v>
      </c>
      <c r="K85" s="29">
        <v>0</v>
      </c>
      <c r="L85" s="29">
        <f>L93</f>
        <v>100</v>
      </c>
      <c r="M85" s="29">
        <v>0</v>
      </c>
    </row>
    <row r="86" spans="1:13" ht="34.5" customHeight="1">
      <c r="A86" s="71"/>
      <c r="B86" s="71" t="s">
        <v>126</v>
      </c>
      <c r="C86" s="30" t="s">
        <v>180</v>
      </c>
      <c r="D86" s="71" t="s">
        <v>78</v>
      </c>
      <c r="E86" s="29" t="s">
        <v>21</v>
      </c>
      <c r="F86" s="26">
        <f>G86+H86+I86+J86+K86+L86+M86</f>
        <v>14500</v>
      </c>
      <c r="G86" s="26">
        <v>5300</v>
      </c>
      <c r="H86" s="29">
        <v>0</v>
      </c>
      <c r="I86" s="26">
        <v>9200</v>
      </c>
      <c r="J86" s="29">
        <v>0</v>
      </c>
      <c r="K86" s="29">
        <v>0</v>
      </c>
      <c r="L86" s="29">
        <v>0</v>
      </c>
      <c r="M86" s="29">
        <v>0</v>
      </c>
    </row>
    <row r="87" spans="1:13" ht="33" customHeight="1">
      <c r="A87" s="71"/>
      <c r="B87" s="71"/>
      <c r="C87" s="30" t="s">
        <v>178</v>
      </c>
      <c r="D87" s="71"/>
      <c r="E87" s="29" t="s">
        <v>21</v>
      </c>
      <c r="F87" s="26">
        <v>0</v>
      </c>
      <c r="G87" s="26">
        <v>0</v>
      </c>
      <c r="H87" s="29">
        <v>0</v>
      </c>
      <c r="I87" s="26">
        <v>0</v>
      </c>
      <c r="J87" s="29">
        <v>0</v>
      </c>
      <c r="K87" s="29">
        <v>0</v>
      </c>
      <c r="L87" s="29">
        <v>0</v>
      </c>
      <c r="M87" s="29">
        <v>0</v>
      </c>
    </row>
    <row r="88" spans="1:13" ht="45" customHeight="1">
      <c r="A88" s="71"/>
      <c r="B88" s="71" t="s">
        <v>55</v>
      </c>
      <c r="C88" s="30" t="s">
        <v>180</v>
      </c>
      <c r="D88" s="71" t="s">
        <v>78</v>
      </c>
      <c r="E88" s="29" t="s">
        <v>21</v>
      </c>
      <c r="F88" s="26">
        <f>G88+H88+I88+J88+K88+L88+M88</f>
        <v>5617</v>
      </c>
      <c r="G88" s="29">
        <v>0</v>
      </c>
      <c r="H88" s="26">
        <v>1300</v>
      </c>
      <c r="I88" s="26">
        <v>4317</v>
      </c>
      <c r="J88" s="29">
        <v>0</v>
      </c>
      <c r="K88" s="29">
        <v>0</v>
      </c>
      <c r="L88" s="29">
        <v>0</v>
      </c>
      <c r="M88" s="29">
        <v>0</v>
      </c>
    </row>
    <row r="89" spans="1:13" ht="48.75" customHeight="1">
      <c r="A89" s="71"/>
      <c r="B89" s="71"/>
      <c r="C89" s="30" t="s">
        <v>178</v>
      </c>
      <c r="D89" s="71"/>
      <c r="E89" s="29" t="s">
        <v>21</v>
      </c>
      <c r="F89" s="26">
        <v>0</v>
      </c>
      <c r="G89" s="29">
        <v>0</v>
      </c>
      <c r="H89" s="26">
        <v>0</v>
      </c>
      <c r="I89" s="26">
        <v>0</v>
      </c>
      <c r="J89" s="29">
        <v>0</v>
      </c>
      <c r="K89" s="29">
        <v>0</v>
      </c>
      <c r="L89" s="29">
        <v>0</v>
      </c>
      <c r="M89" s="29">
        <v>0</v>
      </c>
    </row>
    <row r="90" spans="1:13" ht="32.25" customHeight="1">
      <c r="A90" s="71"/>
      <c r="B90" s="13" t="s">
        <v>122</v>
      </c>
      <c r="C90" s="13"/>
      <c r="D90" s="30"/>
      <c r="E90" s="29"/>
      <c r="F90" s="26"/>
      <c r="G90" s="29"/>
      <c r="H90" s="29"/>
      <c r="I90" s="29"/>
      <c r="J90" s="29"/>
      <c r="K90" s="29"/>
      <c r="L90" s="29"/>
      <c r="M90" s="29"/>
    </row>
    <row r="91" spans="1:13" ht="31.5" customHeight="1">
      <c r="A91" s="71"/>
      <c r="B91" s="13" t="s">
        <v>172</v>
      </c>
      <c r="C91" s="13"/>
      <c r="D91" s="30"/>
      <c r="E91" s="29"/>
      <c r="F91" s="26"/>
      <c r="G91" s="29"/>
      <c r="H91" s="29"/>
      <c r="I91" s="29"/>
      <c r="J91" s="29"/>
      <c r="K91" s="29"/>
      <c r="L91" s="29"/>
      <c r="M91" s="29"/>
    </row>
    <row r="92" spans="1:13" ht="39.75" customHeight="1">
      <c r="A92" s="71"/>
      <c r="B92" s="71" t="s">
        <v>219</v>
      </c>
      <c r="C92" s="30" t="s">
        <v>178</v>
      </c>
      <c r="D92" s="71" t="s">
        <v>246</v>
      </c>
      <c r="E92" s="29" t="s">
        <v>19</v>
      </c>
      <c r="F92" s="26">
        <v>0</v>
      </c>
      <c r="G92" s="29">
        <v>0</v>
      </c>
      <c r="H92" s="26">
        <v>0</v>
      </c>
      <c r="I92" s="26">
        <v>0</v>
      </c>
      <c r="J92" s="29">
        <v>0</v>
      </c>
      <c r="K92" s="29">
        <v>0</v>
      </c>
      <c r="L92" s="29">
        <v>0</v>
      </c>
      <c r="M92" s="29">
        <v>0</v>
      </c>
    </row>
    <row r="93" spans="1:13" ht="51" customHeight="1">
      <c r="A93" s="71"/>
      <c r="B93" s="71"/>
      <c r="C93" s="30" t="s">
        <v>209</v>
      </c>
      <c r="D93" s="71"/>
      <c r="E93" s="29" t="s">
        <v>19</v>
      </c>
      <c r="F93" s="26">
        <f>G93+H93+I93+J93+K93+L93+M93</f>
        <v>100</v>
      </c>
      <c r="G93" s="29">
        <v>0</v>
      </c>
      <c r="H93" s="26">
        <v>0</v>
      </c>
      <c r="I93" s="26">
        <v>0</v>
      </c>
      <c r="J93" s="29">
        <v>0</v>
      </c>
      <c r="K93" s="29">
        <v>0</v>
      </c>
      <c r="L93" s="29">
        <v>100</v>
      </c>
      <c r="M93" s="29">
        <v>0</v>
      </c>
    </row>
    <row r="94" spans="1:13" ht="63.75" customHeight="1">
      <c r="A94" s="71" t="s">
        <v>57</v>
      </c>
      <c r="B94" s="71" t="s">
        <v>44</v>
      </c>
      <c r="C94" s="30" t="s">
        <v>171</v>
      </c>
      <c r="D94" s="71" t="s">
        <v>79</v>
      </c>
      <c r="E94" s="29" t="s">
        <v>43</v>
      </c>
      <c r="F94" s="26">
        <f>K94+J94+I94+H94+G94</f>
        <v>6</v>
      </c>
      <c r="G94" s="29">
        <v>3</v>
      </c>
      <c r="H94" s="29">
        <v>3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</row>
    <row r="95" spans="1:13" ht="32.25" customHeight="1">
      <c r="A95" s="71"/>
      <c r="B95" s="71"/>
      <c r="C95" s="30" t="s">
        <v>180</v>
      </c>
      <c r="D95" s="71"/>
      <c r="E95" s="29" t="s">
        <v>43</v>
      </c>
      <c r="F95" s="26">
        <f>K95+J95+I95+H95+G95</f>
        <v>6</v>
      </c>
      <c r="G95" s="29">
        <v>3</v>
      </c>
      <c r="H95" s="29">
        <v>3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</row>
    <row r="96" spans="1:13" ht="33" customHeight="1">
      <c r="A96" s="71"/>
      <c r="B96" s="71"/>
      <c r="C96" s="30" t="s">
        <v>178</v>
      </c>
      <c r="D96" s="71"/>
      <c r="E96" s="29" t="s">
        <v>43</v>
      </c>
      <c r="F96" s="26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</row>
    <row r="97" spans="1:13" ht="115.5" customHeight="1">
      <c r="A97" s="71" t="s">
        <v>191</v>
      </c>
      <c r="B97" s="71" t="s">
        <v>247</v>
      </c>
      <c r="C97" s="30" t="s">
        <v>228</v>
      </c>
      <c r="D97" s="71" t="s">
        <v>195</v>
      </c>
      <c r="E97" s="29" t="s">
        <v>20</v>
      </c>
      <c r="F97" s="26">
        <f>K97+J97+I97+H97+G97+L97+M97</f>
        <v>18</v>
      </c>
      <c r="G97" s="29">
        <v>0</v>
      </c>
      <c r="H97" s="29">
        <v>0</v>
      </c>
      <c r="I97" s="29">
        <v>0</v>
      </c>
      <c r="J97" s="29">
        <v>0</v>
      </c>
      <c r="K97" s="29">
        <f>K99</f>
        <v>10</v>
      </c>
      <c r="L97" s="29">
        <f>L103</f>
        <v>8</v>
      </c>
      <c r="M97" s="29">
        <v>0</v>
      </c>
    </row>
    <row r="98" spans="1:13" ht="48" customHeight="1">
      <c r="A98" s="71"/>
      <c r="B98" s="71"/>
      <c r="C98" s="30" t="s">
        <v>26</v>
      </c>
      <c r="D98" s="71"/>
      <c r="E98" s="29" t="s">
        <v>20</v>
      </c>
      <c r="F98" s="26">
        <f>K98+J98+I98+H98+G98</f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</row>
    <row r="99" spans="1:13" ht="48" customHeight="1">
      <c r="A99" s="71"/>
      <c r="B99" s="71"/>
      <c r="C99" s="30" t="s">
        <v>175</v>
      </c>
      <c r="D99" s="71"/>
      <c r="E99" s="29" t="s">
        <v>20</v>
      </c>
      <c r="F99" s="26">
        <f>G99+H99+I99+J99+K99+L99+M99</f>
        <v>10</v>
      </c>
      <c r="G99" s="29">
        <v>0</v>
      </c>
      <c r="H99" s="29">
        <v>0</v>
      </c>
      <c r="I99" s="29">
        <v>0</v>
      </c>
      <c r="J99" s="29">
        <v>0</v>
      </c>
      <c r="K99" s="29">
        <v>10</v>
      </c>
      <c r="L99" s="29">
        <v>0</v>
      </c>
      <c r="M99" s="29">
        <v>0</v>
      </c>
    </row>
    <row r="100" spans="1:13" ht="48" customHeight="1">
      <c r="A100" s="71"/>
      <c r="B100" s="71"/>
      <c r="C100" s="30" t="s">
        <v>209</v>
      </c>
      <c r="D100" s="71"/>
      <c r="E100" s="29" t="s">
        <v>20</v>
      </c>
      <c r="F100" s="26">
        <f>K100+J100+I100+H100+G100</f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</row>
    <row r="101" spans="1:13" ht="16.5" customHeight="1">
      <c r="A101" s="29">
        <v>1</v>
      </c>
      <c r="B101" s="29">
        <v>2</v>
      </c>
      <c r="C101" s="29">
        <v>3</v>
      </c>
      <c r="D101" s="13"/>
      <c r="E101" s="29">
        <v>5</v>
      </c>
      <c r="F101" s="29">
        <v>6</v>
      </c>
      <c r="G101" s="29">
        <v>7</v>
      </c>
      <c r="H101" s="29">
        <v>8</v>
      </c>
      <c r="I101" s="29">
        <v>9</v>
      </c>
      <c r="J101" s="29">
        <v>10</v>
      </c>
      <c r="K101" s="29">
        <v>11</v>
      </c>
      <c r="L101" s="29">
        <v>12</v>
      </c>
      <c r="M101" s="29">
        <v>13</v>
      </c>
    </row>
    <row r="102" spans="1:13" ht="63.75" customHeight="1">
      <c r="A102" s="71"/>
      <c r="B102" s="71" t="s">
        <v>238</v>
      </c>
      <c r="C102" s="30" t="s">
        <v>26</v>
      </c>
      <c r="D102" s="74"/>
      <c r="E102" s="29" t="s">
        <v>20</v>
      </c>
      <c r="F102" s="26">
        <f>K102+J102+I102+H102+G102</f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</row>
    <row r="103" spans="1:13" ht="66.75" customHeight="1">
      <c r="A103" s="71"/>
      <c r="B103" s="71"/>
      <c r="C103" s="30" t="s">
        <v>209</v>
      </c>
      <c r="D103" s="74"/>
      <c r="E103" s="29" t="s">
        <v>20</v>
      </c>
      <c r="F103" s="26">
        <f>G103+H103+I103+J103+K103+L103+M103</f>
        <v>8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f>0+8</f>
        <v>8</v>
      </c>
      <c r="M103" s="29">
        <v>0</v>
      </c>
    </row>
    <row r="104" spans="1:13" ht="41.25" customHeight="1">
      <c r="A104" s="34" t="s">
        <v>66</v>
      </c>
      <c r="B104" s="30" t="s">
        <v>124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1:13" ht="115.5" customHeight="1">
      <c r="A105" s="54" t="s">
        <v>163</v>
      </c>
      <c r="B105" s="25" t="s">
        <v>168</v>
      </c>
      <c r="C105" s="13" t="s">
        <v>184</v>
      </c>
      <c r="D105" s="13" t="s">
        <v>169</v>
      </c>
      <c r="E105" s="29" t="s">
        <v>21</v>
      </c>
      <c r="F105" s="26">
        <v>94300</v>
      </c>
      <c r="G105" s="26">
        <v>0</v>
      </c>
      <c r="H105" s="26">
        <v>0</v>
      </c>
      <c r="I105" s="26">
        <v>0</v>
      </c>
      <c r="J105" s="26">
        <v>94300</v>
      </c>
      <c r="K105" s="26">
        <f>K106</f>
        <v>94300</v>
      </c>
      <c r="L105" s="26">
        <v>0</v>
      </c>
      <c r="M105" s="26">
        <v>0</v>
      </c>
    </row>
    <row r="106" spans="1:13" ht="114" customHeight="1">
      <c r="A106" s="78" t="s">
        <v>164</v>
      </c>
      <c r="B106" s="71" t="s">
        <v>167</v>
      </c>
      <c r="C106" s="13" t="s">
        <v>185</v>
      </c>
      <c r="D106" s="71" t="s">
        <v>169</v>
      </c>
      <c r="E106" s="29" t="s">
        <v>21</v>
      </c>
      <c r="F106" s="26">
        <v>94300</v>
      </c>
      <c r="G106" s="26">
        <v>0</v>
      </c>
      <c r="H106" s="26">
        <v>0</v>
      </c>
      <c r="I106" s="26">
        <v>0</v>
      </c>
      <c r="J106" s="26">
        <v>94300</v>
      </c>
      <c r="K106" s="26">
        <f>K107</f>
        <v>94300</v>
      </c>
      <c r="L106" s="26">
        <v>0</v>
      </c>
      <c r="M106" s="26">
        <v>0</v>
      </c>
    </row>
    <row r="107" spans="1:13" ht="37.5" customHeight="1">
      <c r="A107" s="78"/>
      <c r="B107" s="71"/>
      <c r="C107" s="13" t="s">
        <v>25</v>
      </c>
      <c r="D107" s="71"/>
      <c r="E107" s="29" t="s">
        <v>21</v>
      </c>
      <c r="F107" s="26">
        <v>94300</v>
      </c>
      <c r="G107" s="26">
        <v>0</v>
      </c>
      <c r="H107" s="26">
        <v>0</v>
      </c>
      <c r="I107" s="26">
        <v>0</v>
      </c>
      <c r="J107" s="26">
        <v>94300</v>
      </c>
      <c r="K107" s="26">
        <v>94300</v>
      </c>
      <c r="L107" s="26">
        <v>0</v>
      </c>
      <c r="M107" s="26">
        <v>0</v>
      </c>
    </row>
    <row r="108" spans="1:13" ht="36" customHeight="1">
      <c r="A108" s="78"/>
      <c r="B108" s="71"/>
      <c r="C108" s="13" t="s">
        <v>26</v>
      </c>
      <c r="D108" s="71"/>
      <c r="E108" s="29" t="s">
        <v>21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</row>
    <row r="109" spans="1:13" ht="24.75" customHeight="1">
      <c r="A109" s="78"/>
      <c r="B109" s="71"/>
      <c r="C109" s="13" t="s">
        <v>170</v>
      </c>
      <c r="D109" s="71"/>
      <c r="E109" s="29" t="s">
        <v>21</v>
      </c>
      <c r="F109" s="26">
        <f>G109+H109+I109+J109+K109+L109+M109</f>
        <v>94300</v>
      </c>
      <c r="G109" s="26">
        <v>0</v>
      </c>
      <c r="H109" s="26">
        <v>0</v>
      </c>
      <c r="I109" s="26">
        <v>0</v>
      </c>
      <c r="J109" s="26">
        <v>0</v>
      </c>
      <c r="K109" s="26">
        <v>94300</v>
      </c>
      <c r="L109" s="26">
        <v>0</v>
      </c>
      <c r="M109" s="26">
        <v>0</v>
      </c>
    </row>
    <row r="110" spans="1:13" ht="38.25" customHeight="1">
      <c r="A110" s="78"/>
      <c r="B110" s="71"/>
      <c r="C110" s="13" t="s">
        <v>175</v>
      </c>
      <c r="D110" s="71"/>
      <c r="E110" s="29" t="s">
        <v>21</v>
      </c>
      <c r="F110" s="26">
        <f>G110+H110+I110+J110+K110+L110+M110</f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</row>
    <row r="112" spans="1:4" ht="299.25" customHeight="1">
      <c r="A112" s="80"/>
      <c r="B112" s="80"/>
      <c r="C112" s="80"/>
      <c r="D112" s="80"/>
    </row>
  </sheetData>
  <sheetProtection/>
  <mergeCells count="76">
    <mergeCell ref="A97:A100"/>
    <mergeCell ref="A102:A103"/>
    <mergeCell ref="D97:D100"/>
    <mergeCell ref="D102:D103"/>
    <mergeCell ref="B62:B72"/>
    <mergeCell ref="A62:A72"/>
    <mergeCell ref="D65:D68"/>
    <mergeCell ref="D69:D72"/>
    <mergeCell ref="B73:B83"/>
    <mergeCell ref="A73:A83"/>
    <mergeCell ref="D76:D79"/>
    <mergeCell ref="C73:C75"/>
    <mergeCell ref="A94:A96"/>
    <mergeCell ref="B94:B96"/>
    <mergeCell ref="D80:D83"/>
    <mergeCell ref="B97:B100"/>
    <mergeCell ref="A84:A93"/>
    <mergeCell ref="B92:B93"/>
    <mergeCell ref="D92:D93"/>
    <mergeCell ref="C84:C85"/>
    <mergeCell ref="B102:B103"/>
    <mergeCell ref="D88:D89"/>
    <mergeCell ref="C27:C28"/>
    <mergeCell ref="D43:D44"/>
    <mergeCell ref="B33:B38"/>
    <mergeCell ref="D55:D57"/>
    <mergeCell ref="D50:D51"/>
    <mergeCell ref="B52:B60"/>
    <mergeCell ref="B27:B32"/>
    <mergeCell ref="D31:D32"/>
    <mergeCell ref="C39:C40"/>
    <mergeCell ref="A46:A60"/>
    <mergeCell ref="A112:D112"/>
    <mergeCell ref="C33:C34"/>
    <mergeCell ref="B106:B110"/>
    <mergeCell ref="D37:D38"/>
    <mergeCell ref="B86:B87"/>
    <mergeCell ref="D86:D87"/>
    <mergeCell ref="B88:B89"/>
    <mergeCell ref="D94:D96"/>
    <mergeCell ref="D35:D36"/>
    <mergeCell ref="A27:A44"/>
    <mergeCell ref="D58:D60"/>
    <mergeCell ref="D41:D42"/>
    <mergeCell ref="D29:D30"/>
    <mergeCell ref="A106:A110"/>
    <mergeCell ref="C46:C47"/>
    <mergeCell ref="C52:C54"/>
    <mergeCell ref="B46:B51"/>
    <mergeCell ref="D106:D110"/>
    <mergeCell ref="D22:D23"/>
    <mergeCell ref="B4:B5"/>
    <mergeCell ref="C7:C10"/>
    <mergeCell ref="C4:C5"/>
    <mergeCell ref="A18:A25"/>
    <mergeCell ref="C62:C64"/>
    <mergeCell ref="D24:D25"/>
    <mergeCell ref="D48:D49"/>
    <mergeCell ref="B39:B44"/>
    <mergeCell ref="B20:B25"/>
    <mergeCell ref="A4:A5"/>
    <mergeCell ref="A7:A10"/>
    <mergeCell ref="E4:E5"/>
    <mergeCell ref="D4:D5"/>
    <mergeCell ref="B7:B10"/>
    <mergeCell ref="C18:C19"/>
    <mergeCell ref="B84:B85"/>
    <mergeCell ref="C12:C17"/>
    <mergeCell ref="B12:B17"/>
    <mergeCell ref="A12:A17"/>
    <mergeCell ref="I1:M1"/>
    <mergeCell ref="B18:B19"/>
    <mergeCell ref="G4:M4"/>
    <mergeCell ref="C20:C21"/>
    <mergeCell ref="F4:F5"/>
    <mergeCell ref="A2:K2"/>
  </mergeCells>
  <printOptions horizontalCentered="1"/>
  <pageMargins left="0.7874015748031497" right="0.7874015748031497" top="1.1811023622047245" bottom="0.5905511811023623" header="0" footer="0"/>
  <pageSetup horizontalDpi="600" verticalDpi="600" orientation="landscape" paperSize="9" scale="51" r:id="rId1"/>
  <rowBreaks count="7" manualBreakCount="7">
    <brk id="10" max="255" man="1"/>
    <brk id="25" max="12" man="1"/>
    <brk id="44" max="255" man="1"/>
    <brk id="60" max="12" man="1"/>
    <brk id="83" max="12" man="1"/>
    <brk id="100" max="12" man="1"/>
    <brk id="11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view="pageBreakPreview" zoomScale="80" zoomScaleSheetLayoutView="80" zoomScalePageLayoutView="0" workbookViewId="0" topLeftCell="A31">
      <selection activeCell="A7" sqref="A1:IV16384"/>
    </sheetView>
  </sheetViews>
  <sheetFormatPr defaultColWidth="8.8515625" defaultRowHeight="15"/>
  <cols>
    <col min="1" max="1" width="39.28125" style="64" customWidth="1"/>
    <col min="2" max="2" width="18.57421875" style="64" customWidth="1"/>
    <col min="3" max="3" width="14.00390625" style="64" customWidth="1"/>
    <col min="4" max="4" width="18.7109375" style="64" customWidth="1"/>
    <col min="5" max="5" width="15.7109375" style="64" customWidth="1"/>
    <col min="6" max="6" width="16.28125" style="64" customWidth="1"/>
    <col min="7" max="7" width="29.7109375" style="64" customWidth="1"/>
    <col min="8" max="8" width="9.8515625" style="64" bestFit="1" customWidth="1"/>
    <col min="9" max="9" width="8.8515625" style="64" customWidth="1"/>
    <col min="10" max="10" width="9.8515625" style="64" bestFit="1" customWidth="1"/>
    <col min="11" max="13" width="9.00390625" style="64" bestFit="1" customWidth="1"/>
    <col min="14" max="16384" width="8.8515625" style="64" customWidth="1"/>
  </cols>
  <sheetData>
    <row r="1" spans="1:13" ht="39" customHeight="1">
      <c r="A1" s="106"/>
      <c r="B1" s="106"/>
      <c r="C1" s="63"/>
      <c r="H1" s="73" t="s">
        <v>153</v>
      </c>
      <c r="I1" s="73"/>
      <c r="J1" s="73"/>
      <c r="K1" s="73"/>
      <c r="L1" s="73"/>
      <c r="M1" s="73"/>
    </row>
    <row r="2" spans="1:13" ht="42.75" customHeight="1">
      <c r="A2" s="106"/>
      <c r="B2" s="106"/>
      <c r="C2" s="63"/>
      <c r="H2" s="73"/>
      <c r="I2" s="73"/>
      <c r="J2" s="73"/>
      <c r="K2" s="73"/>
      <c r="L2" s="73"/>
      <c r="M2" s="73"/>
    </row>
    <row r="3" spans="1:13" ht="33.75" customHeight="1">
      <c r="A3" s="65"/>
      <c r="H3" s="73"/>
      <c r="I3" s="73"/>
      <c r="J3" s="73"/>
      <c r="K3" s="73"/>
      <c r="L3" s="73"/>
      <c r="M3" s="73"/>
    </row>
    <row r="4" spans="1:13" ht="36" customHeight="1">
      <c r="A4" s="101" t="s">
        <v>102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30.7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ht="8.25" customHeight="1">
      <c r="A6" s="66"/>
    </row>
    <row r="7" spans="1:13" ht="38.25" customHeight="1">
      <c r="A7" s="99" t="s">
        <v>88</v>
      </c>
      <c r="B7" s="99" t="s">
        <v>89</v>
      </c>
      <c r="C7" s="99" t="s">
        <v>110</v>
      </c>
      <c r="D7" s="99" t="s">
        <v>111</v>
      </c>
      <c r="E7" s="99" t="s">
        <v>90</v>
      </c>
      <c r="F7" s="99" t="s">
        <v>112</v>
      </c>
      <c r="G7" s="99" t="s">
        <v>91</v>
      </c>
      <c r="H7" s="99"/>
      <c r="I7" s="99"/>
      <c r="J7" s="99"/>
      <c r="K7" s="99"/>
      <c r="L7" s="99"/>
      <c r="M7" s="99"/>
    </row>
    <row r="8" spans="1:13" ht="44.25" customHeight="1">
      <c r="A8" s="99"/>
      <c r="B8" s="99"/>
      <c r="C8" s="99"/>
      <c r="D8" s="99"/>
      <c r="E8" s="99"/>
      <c r="F8" s="99"/>
      <c r="G8" s="99" t="s">
        <v>92</v>
      </c>
      <c r="H8" s="99" t="s">
        <v>93</v>
      </c>
      <c r="I8" s="99"/>
      <c r="J8" s="105" t="s">
        <v>94</v>
      </c>
      <c r="K8" s="105" t="s">
        <v>95</v>
      </c>
      <c r="L8" s="105" t="s">
        <v>96</v>
      </c>
      <c r="M8" s="105" t="s">
        <v>97</v>
      </c>
    </row>
    <row r="9" spans="1:13" ht="73.5" customHeight="1">
      <c r="A9" s="99"/>
      <c r="B9" s="99"/>
      <c r="C9" s="99"/>
      <c r="D9" s="99"/>
      <c r="E9" s="99"/>
      <c r="F9" s="99"/>
      <c r="G9" s="99"/>
      <c r="H9" s="41" t="s">
        <v>98</v>
      </c>
      <c r="I9" s="41" t="s">
        <v>99</v>
      </c>
      <c r="J9" s="105"/>
      <c r="K9" s="105"/>
      <c r="L9" s="105"/>
      <c r="M9" s="105"/>
    </row>
    <row r="10" spans="1:13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</row>
    <row r="11" spans="1:13" ht="54" customHeight="1">
      <c r="A11" s="84" t="s">
        <v>154</v>
      </c>
      <c r="B11" s="84"/>
      <c r="C11" s="87"/>
      <c r="D11" s="81"/>
      <c r="E11" s="81"/>
      <c r="F11" s="81"/>
      <c r="G11" s="104" t="s">
        <v>100</v>
      </c>
      <c r="H11" s="102">
        <f>J11+K11+L11+M11</f>
        <v>22366.799999999996</v>
      </c>
      <c r="I11" s="103"/>
      <c r="J11" s="102">
        <f>J13+J14+J15+J16+J17</f>
        <v>19250.699999999997</v>
      </c>
      <c r="K11" s="102">
        <f>K13+K14+K15+K16+K17</f>
        <v>194.50000000000003</v>
      </c>
      <c r="L11" s="102">
        <f>L13+L14+L15+L16+L17</f>
        <v>2921.5999999999995</v>
      </c>
      <c r="M11" s="102">
        <f>M13+M14+M15+M16+M17</f>
        <v>0</v>
      </c>
    </row>
    <row r="12" spans="1:13" ht="15" customHeight="1">
      <c r="A12" s="85"/>
      <c r="B12" s="85"/>
      <c r="C12" s="88"/>
      <c r="D12" s="82"/>
      <c r="E12" s="82"/>
      <c r="F12" s="82"/>
      <c r="G12" s="104"/>
      <c r="H12" s="102"/>
      <c r="I12" s="103"/>
      <c r="J12" s="103"/>
      <c r="K12" s="103"/>
      <c r="L12" s="103"/>
      <c r="M12" s="103"/>
    </row>
    <row r="13" spans="1:13" ht="15.75" customHeight="1">
      <c r="A13" s="85"/>
      <c r="B13" s="85"/>
      <c r="C13" s="88"/>
      <c r="D13" s="82"/>
      <c r="E13" s="82"/>
      <c r="F13" s="82"/>
      <c r="G13" s="42" t="s">
        <v>2</v>
      </c>
      <c r="H13" s="41">
        <f aca="true" t="shared" si="0" ref="H13:H20">J13+K13+L13+M13</f>
        <v>0</v>
      </c>
      <c r="I13" s="42"/>
      <c r="J13" s="41">
        <v>0</v>
      </c>
      <c r="K13" s="41">
        <v>0</v>
      </c>
      <c r="L13" s="41">
        <v>0</v>
      </c>
      <c r="M13" s="41">
        <v>0</v>
      </c>
    </row>
    <row r="14" spans="1:13" ht="15.75" customHeight="1">
      <c r="A14" s="85"/>
      <c r="B14" s="85"/>
      <c r="C14" s="88"/>
      <c r="D14" s="82"/>
      <c r="E14" s="82"/>
      <c r="F14" s="82"/>
      <c r="G14" s="42" t="s">
        <v>8</v>
      </c>
      <c r="H14" s="43">
        <f>J14+K14+L14+M14</f>
        <v>18099.6</v>
      </c>
      <c r="I14" s="44"/>
      <c r="J14" s="43">
        <f aca="true" t="shared" si="1" ref="J14:L15">J26</f>
        <v>15601.699999999999</v>
      </c>
      <c r="K14" s="43">
        <f t="shared" si="1"/>
        <v>157.60000000000002</v>
      </c>
      <c r="L14" s="43">
        <f t="shared" si="1"/>
        <v>2340.2999999999997</v>
      </c>
      <c r="M14" s="43">
        <f>M20</f>
        <v>0</v>
      </c>
    </row>
    <row r="15" spans="1:13" ht="15.75" customHeight="1">
      <c r="A15" s="85"/>
      <c r="B15" s="85"/>
      <c r="C15" s="88"/>
      <c r="D15" s="82"/>
      <c r="E15" s="82"/>
      <c r="F15" s="82"/>
      <c r="G15" s="42" t="s">
        <v>22</v>
      </c>
      <c r="H15" s="43">
        <f t="shared" si="0"/>
        <v>4267.2</v>
      </c>
      <c r="I15" s="43"/>
      <c r="J15" s="43">
        <f t="shared" si="1"/>
        <v>3649</v>
      </c>
      <c r="K15" s="43">
        <f t="shared" si="1"/>
        <v>36.9</v>
      </c>
      <c r="L15" s="43">
        <f t="shared" si="1"/>
        <v>581.3</v>
      </c>
      <c r="M15" s="45">
        <v>0</v>
      </c>
    </row>
    <row r="16" spans="1:13" ht="15.75" customHeight="1">
      <c r="A16" s="85"/>
      <c r="B16" s="85"/>
      <c r="C16" s="88"/>
      <c r="D16" s="82"/>
      <c r="E16" s="82"/>
      <c r="F16" s="82"/>
      <c r="G16" s="42" t="s">
        <v>23</v>
      </c>
      <c r="H16" s="41">
        <f t="shared" si="0"/>
        <v>0</v>
      </c>
      <c r="I16" s="42"/>
      <c r="J16" s="41">
        <v>0</v>
      </c>
      <c r="K16" s="41">
        <v>0</v>
      </c>
      <c r="L16" s="41">
        <v>0</v>
      </c>
      <c r="M16" s="41">
        <v>0</v>
      </c>
    </row>
    <row r="17" spans="1:13" ht="15.75" customHeight="1">
      <c r="A17" s="85"/>
      <c r="B17" s="85"/>
      <c r="C17" s="88"/>
      <c r="D17" s="82"/>
      <c r="E17" s="82"/>
      <c r="F17" s="82"/>
      <c r="G17" s="42" t="s">
        <v>24</v>
      </c>
      <c r="H17" s="41">
        <f t="shared" si="0"/>
        <v>0</v>
      </c>
      <c r="I17" s="41"/>
      <c r="J17" s="41">
        <v>0</v>
      </c>
      <c r="K17" s="41">
        <v>0</v>
      </c>
      <c r="L17" s="41">
        <v>0</v>
      </c>
      <c r="M17" s="41">
        <v>0</v>
      </c>
    </row>
    <row r="18" spans="1:13" ht="15.75" customHeight="1">
      <c r="A18" s="85"/>
      <c r="B18" s="85"/>
      <c r="C18" s="88"/>
      <c r="D18" s="82"/>
      <c r="E18" s="82"/>
      <c r="F18" s="82"/>
      <c r="G18" s="42" t="s">
        <v>129</v>
      </c>
      <c r="H18" s="41">
        <f>J18+K18+L18+M18</f>
        <v>0</v>
      </c>
      <c r="I18" s="41"/>
      <c r="J18" s="41">
        <v>0</v>
      </c>
      <c r="K18" s="41">
        <v>0</v>
      </c>
      <c r="L18" s="41">
        <v>0</v>
      </c>
      <c r="M18" s="41">
        <v>0</v>
      </c>
    </row>
    <row r="19" spans="1:13" ht="15.75" customHeight="1">
      <c r="A19" s="86"/>
      <c r="B19" s="86"/>
      <c r="C19" s="89"/>
      <c r="D19" s="83"/>
      <c r="E19" s="83"/>
      <c r="F19" s="83"/>
      <c r="G19" s="42" t="s">
        <v>130</v>
      </c>
      <c r="H19" s="41">
        <f>J19+K19+L19+M19</f>
        <v>0</v>
      </c>
      <c r="I19" s="41"/>
      <c r="J19" s="41">
        <v>0</v>
      </c>
      <c r="K19" s="41">
        <v>0</v>
      </c>
      <c r="L19" s="41">
        <v>0</v>
      </c>
      <c r="M19" s="41">
        <v>0</v>
      </c>
    </row>
    <row r="20" spans="1:13" ht="84" customHeight="1">
      <c r="A20" s="84" t="s">
        <v>109</v>
      </c>
      <c r="B20" s="81" t="s">
        <v>101</v>
      </c>
      <c r="C20" s="81" t="s">
        <v>106</v>
      </c>
      <c r="D20" s="90">
        <v>17851.4</v>
      </c>
      <c r="E20" s="81">
        <v>2019</v>
      </c>
      <c r="F20" s="81" t="s">
        <v>105</v>
      </c>
      <c r="G20" s="100" t="s">
        <v>104</v>
      </c>
      <c r="H20" s="98">
        <f t="shared" si="0"/>
        <v>22366.799999999996</v>
      </c>
      <c r="I20" s="99"/>
      <c r="J20" s="98">
        <f>J25+J26+J27+J28+J29</f>
        <v>19250.699999999997</v>
      </c>
      <c r="K20" s="98">
        <f>K25+K26+K27+K28+K29</f>
        <v>194.50000000000003</v>
      </c>
      <c r="L20" s="98">
        <f>L25+L26+L27+L28+L29</f>
        <v>2921.5999999999995</v>
      </c>
      <c r="M20" s="98">
        <f>M25+M26+M27+M28+M29</f>
        <v>0</v>
      </c>
    </row>
    <row r="21" spans="1:13" ht="12.75">
      <c r="A21" s="85"/>
      <c r="B21" s="82"/>
      <c r="C21" s="82"/>
      <c r="D21" s="91"/>
      <c r="E21" s="82"/>
      <c r="F21" s="82"/>
      <c r="G21" s="100"/>
      <c r="H21" s="98"/>
      <c r="I21" s="99"/>
      <c r="J21" s="99"/>
      <c r="K21" s="99"/>
      <c r="L21" s="98"/>
      <c r="M21" s="99"/>
    </row>
    <row r="22" spans="1:13" ht="0" customHeight="1" hidden="1">
      <c r="A22" s="85"/>
      <c r="B22" s="82"/>
      <c r="C22" s="82"/>
      <c r="D22" s="91"/>
      <c r="E22" s="82"/>
      <c r="F22" s="82"/>
      <c r="G22" s="100"/>
      <c r="H22" s="98"/>
      <c r="I22" s="99"/>
      <c r="J22" s="99"/>
      <c r="K22" s="99"/>
      <c r="L22" s="98"/>
      <c r="M22" s="99"/>
    </row>
    <row r="23" spans="1:13" ht="6" customHeight="1" hidden="1">
      <c r="A23" s="85"/>
      <c r="B23" s="82"/>
      <c r="C23" s="82"/>
      <c r="D23" s="91"/>
      <c r="E23" s="82"/>
      <c r="F23" s="82"/>
      <c r="G23" s="100"/>
      <c r="H23" s="98"/>
      <c r="I23" s="99"/>
      <c r="J23" s="99"/>
      <c r="K23" s="99"/>
      <c r="L23" s="98"/>
      <c r="M23" s="99"/>
    </row>
    <row r="24" spans="1:13" ht="12.75" customHeight="1" hidden="1">
      <c r="A24" s="85"/>
      <c r="B24" s="82"/>
      <c r="C24" s="82"/>
      <c r="D24" s="91"/>
      <c r="E24" s="82"/>
      <c r="F24" s="82"/>
      <c r="G24" s="100"/>
      <c r="H24" s="98"/>
      <c r="I24" s="99"/>
      <c r="J24" s="99"/>
      <c r="K24" s="99"/>
      <c r="L24" s="98"/>
      <c r="M24" s="99"/>
    </row>
    <row r="25" spans="1:13" ht="14.25" customHeight="1">
      <c r="A25" s="85"/>
      <c r="B25" s="82"/>
      <c r="C25" s="82"/>
      <c r="D25" s="91"/>
      <c r="E25" s="82"/>
      <c r="F25" s="82"/>
      <c r="G25" s="42" t="s">
        <v>2</v>
      </c>
      <c r="H25" s="41">
        <f aca="true" t="shared" si="2" ref="H25:H31">J25+K25+L25+M25</f>
        <v>0</v>
      </c>
      <c r="I25" s="42"/>
      <c r="J25" s="45">
        <f aca="true" t="shared" si="3" ref="J25:M31">J35+J53</f>
        <v>0</v>
      </c>
      <c r="K25" s="45">
        <f t="shared" si="3"/>
        <v>0</v>
      </c>
      <c r="L25" s="45">
        <f t="shared" si="3"/>
        <v>0</v>
      </c>
      <c r="M25" s="45">
        <f t="shared" si="3"/>
        <v>0</v>
      </c>
    </row>
    <row r="26" spans="1:13" ht="14.25" customHeight="1">
      <c r="A26" s="85"/>
      <c r="B26" s="82"/>
      <c r="C26" s="82"/>
      <c r="D26" s="91"/>
      <c r="E26" s="82"/>
      <c r="F26" s="82"/>
      <c r="G26" s="42" t="s">
        <v>8</v>
      </c>
      <c r="H26" s="43">
        <f t="shared" si="2"/>
        <v>18099.6</v>
      </c>
      <c r="I26" s="44"/>
      <c r="J26" s="43">
        <f t="shared" si="3"/>
        <v>15601.699999999999</v>
      </c>
      <c r="K26" s="43">
        <f t="shared" si="3"/>
        <v>157.60000000000002</v>
      </c>
      <c r="L26" s="43">
        <f t="shared" si="3"/>
        <v>2340.2999999999997</v>
      </c>
      <c r="M26" s="43">
        <f t="shared" si="3"/>
        <v>0</v>
      </c>
    </row>
    <row r="27" spans="1:13" ht="14.25" customHeight="1">
      <c r="A27" s="85"/>
      <c r="B27" s="82"/>
      <c r="C27" s="82"/>
      <c r="D27" s="91"/>
      <c r="E27" s="82"/>
      <c r="F27" s="82"/>
      <c r="G27" s="42" t="s">
        <v>22</v>
      </c>
      <c r="H27" s="43">
        <f t="shared" si="2"/>
        <v>4267.2</v>
      </c>
      <c r="I27" s="44"/>
      <c r="J27" s="43">
        <f t="shared" si="3"/>
        <v>3649</v>
      </c>
      <c r="K27" s="43">
        <f t="shared" si="3"/>
        <v>36.9</v>
      </c>
      <c r="L27" s="43">
        <f t="shared" si="3"/>
        <v>581.3</v>
      </c>
      <c r="M27" s="43">
        <f t="shared" si="3"/>
        <v>0</v>
      </c>
    </row>
    <row r="28" spans="1:13" ht="14.25" customHeight="1">
      <c r="A28" s="85"/>
      <c r="B28" s="82"/>
      <c r="C28" s="82"/>
      <c r="D28" s="91"/>
      <c r="E28" s="82"/>
      <c r="F28" s="82"/>
      <c r="G28" s="42" t="s">
        <v>23</v>
      </c>
      <c r="H28" s="41">
        <f t="shared" si="2"/>
        <v>0</v>
      </c>
      <c r="I28" s="42"/>
      <c r="J28" s="45">
        <f t="shared" si="3"/>
        <v>0</v>
      </c>
      <c r="K28" s="45">
        <f t="shared" si="3"/>
        <v>0</v>
      </c>
      <c r="L28" s="45">
        <f t="shared" si="3"/>
        <v>0</v>
      </c>
      <c r="M28" s="45">
        <f t="shared" si="3"/>
        <v>0</v>
      </c>
    </row>
    <row r="29" spans="1:13" ht="14.25" customHeight="1">
      <c r="A29" s="85"/>
      <c r="B29" s="82"/>
      <c r="C29" s="82"/>
      <c r="D29" s="91"/>
      <c r="E29" s="82"/>
      <c r="F29" s="82"/>
      <c r="G29" s="42" t="s">
        <v>24</v>
      </c>
      <c r="H29" s="41">
        <f t="shared" si="2"/>
        <v>0</v>
      </c>
      <c r="I29" s="42"/>
      <c r="J29" s="45">
        <f t="shared" si="3"/>
        <v>0</v>
      </c>
      <c r="K29" s="45">
        <f t="shared" si="3"/>
        <v>0</v>
      </c>
      <c r="L29" s="45">
        <f t="shared" si="3"/>
        <v>0</v>
      </c>
      <c r="M29" s="45">
        <f t="shared" si="3"/>
        <v>0</v>
      </c>
    </row>
    <row r="30" spans="1:13" ht="14.25" customHeight="1">
      <c r="A30" s="85"/>
      <c r="B30" s="82"/>
      <c r="C30" s="82"/>
      <c r="D30" s="91"/>
      <c r="E30" s="82"/>
      <c r="F30" s="82"/>
      <c r="G30" s="42" t="s">
        <v>129</v>
      </c>
      <c r="H30" s="41">
        <f t="shared" si="2"/>
        <v>0</v>
      </c>
      <c r="I30" s="42"/>
      <c r="J30" s="45">
        <f t="shared" si="3"/>
        <v>0</v>
      </c>
      <c r="K30" s="45">
        <f t="shared" si="3"/>
        <v>0</v>
      </c>
      <c r="L30" s="45">
        <f t="shared" si="3"/>
        <v>0</v>
      </c>
      <c r="M30" s="45">
        <f t="shared" si="3"/>
        <v>0</v>
      </c>
    </row>
    <row r="31" spans="1:13" ht="14.25" customHeight="1">
      <c r="A31" s="86"/>
      <c r="B31" s="83"/>
      <c r="C31" s="83"/>
      <c r="D31" s="92"/>
      <c r="E31" s="83"/>
      <c r="F31" s="83"/>
      <c r="G31" s="42" t="s">
        <v>130</v>
      </c>
      <c r="H31" s="41">
        <f t="shared" si="2"/>
        <v>0</v>
      </c>
      <c r="I31" s="42"/>
      <c r="J31" s="45">
        <f t="shared" si="3"/>
        <v>0</v>
      </c>
      <c r="K31" s="45">
        <f t="shared" si="3"/>
        <v>0</v>
      </c>
      <c r="L31" s="45">
        <f t="shared" si="3"/>
        <v>0</v>
      </c>
      <c r="M31" s="45">
        <f t="shared" si="3"/>
        <v>0</v>
      </c>
    </row>
    <row r="32" spans="1:13" ht="12.75">
      <c r="A32" s="41">
        <v>1</v>
      </c>
      <c r="B32" s="41">
        <v>2</v>
      </c>
      <c r="C32" s="41">
        <v>3</v>
      </c>
      <c r="D32" s="41">
        <v>4</v>
      </c>
      <c r="E32" s="41">
        <v>5</v>
      </c>
      <c r="F32" s="41">
        <v>6</v>
      </c>
      <c r="G32" s="41">
        <v>7</v>
      </c>
      <c r="H32" s="41">
        <v>8</v>
      </c>
      <c r="I32" s="41">
        <v>9</v>
      </c>
      <c r="J32" s="41">
        <v>10</v>
      </c>
      <c r="K32" s="41">
        <v>11</v>
      </c>
      <c r="L32" s="41">
        <v>12</v>
      </c>
      <c r="M32" s="41">
        <v>13</v>
      </c>
    </row>
    <row r="33" spans="1:13" ht="28.5" customHeight="1">
      <c r="A33" s="87" t="s">
        <v>121</v>
      </c>
      <c r="B33" s="81" t="s">
        <v>101</v>
      </c>
      <c r="C33" s="81" t="s">
        <v>106</v>
      </c>
      <c r="D33" s="90">
        <v>17951.4</v>
      </c>
      <c r="E33" s="93">
        <v>2019</v>
      </c>
      <c r="F33" s="81" t="s">
        <v>105</v>
      </c>
      <c r="G33" s="87" t="s">
        <v>108</v>
      </c>
      <c r="H33" s="98">
        <f>J33+K33+L33+M33</f>
        <v>22218.5</v>
      </c>
      <c r="I33" s="99"/>
      <c r="J33" s="98">
        <f>J35+J36+J37+J38+J39</f>
        <v>19122.9</v>
      </c>
      <c r="K33" s="98">
        <f>K35+K36+K37+K38+K39</f>
        <v>193.20000000000002</v>
      </c>
      <c r="L33" s="98">
        <f>L35+L36+L37+L38+L39</f>
        <v>2902.3999999999996</v>
      </c>
      <c r="M33" s="98">
        <f>M35+M36+M37+M38+M39</f>
        <v>0</v>
      </c>
    </row>
    <row r="34" spans="1:13" ht="76.5" customHeight="1">
      <c r="A34" s="88"/>
      <c r="B34" s="82"/>
      <c r="C34" s="82"/>
      <c r="D34" s="91"/>
      <c r="E34" s="94"/>
      <c r="F34" s="82"/>
      <c r="G34" s="89"/>
      <c r="H34" s="98"/>
      <c r="I34" s="99"/>
      <c r="J34" s="99"/>
      <c r="K34" s="99"/>
      <c r="L34" s="99"/>
      <c r="M34" s="99"/>
    </row>
    <row r="35" spans="1:13" ht="20.25" customHeight="1">
      <c r="A35" s="88"/>
      <c r="B35" s="82"/>
      <c r="C35" s="82"/>
      <c r="D35" s="91"/>
      <c r="E35" s="94"/>
      <c r="F35" s="82"/>
      <c r="G35" s="42" t="s">
        <v>2</v>
      </c>
      <c r="H35" s="41">
        <f aca="true" t="shared" si="4" ref="H35:H40">J35+K35+L35+M35</f>
        <v>0</v>
      </c>
      <c r="I35" s="42"/>
      <c r="J35" s="41">
        <v>0</v>
      </c>
      <c r="K35" s="41">
        <v>0</v>
      </c>
      <c r="L35" s="41">
        <v>0</v>
      </c>
      <c r="M35" s="41">
        <v>0</v>
      </c>
    </row>
    <row r="36" spans="1:13" ht="20.25" customHeight="1">
      <c r="A36" s="88"/>
      <c r="B36" s="82"/>
      <c r="C36" s="82"/>
      <c r="D36" s="91"/>
      <c r="E36" s="94"/>
      <c r="F36" s="82"/>
      <c r="G36" s="42" t="s">
        <v>8</v>
      </c>
      <c r="H36" s="43">
        <f>J36+K36+L36+M36</f>
        <v>17951.3</v>
      </c>
      <c r="I36" s="44"/>
      <c r="J36" s="43">
        <v>15473.9</v>
      </c>
      <c r="K36" s="43">
        <v>156.3</v>
      </c>
      <c r="L36" s="43">
        <v>2321.1</v>
      </c>
      <c r="M36" s="43">
        <v>0</v>
      </c>
    </row>
    <row r="37" spans="1:13" ht="20.25" customHeight="1">
      <c r="A37" s="88"/>
      <c r="B37" s="82"/>
      <c r="C37" s="82"/>
      <c r="D37" s="91"/>
      <c r="E37" s="94"/>
      <c r="F37" s="82"/>
      <c r="G37" s="42" t="s">
        <v>22</v>
      </c>
      <c r="H37" s="43">
        <f t="shared" si="4"/>
        <v>4267.2</v>
      </c>
      <c r="I37" s="45"/>
      <c r="J37" s="43">
        <v>3649</v>
      </c>
      <c r="K37" s="43">
        <v>36.9</v>
      </c>
      <c r="L37" s="43">
        <v>581.3</v>
      </c>
      <c r="M37" s="45">
        <f>M44</f>
        <v>0</v>
      </c>
    </row>
    <row r="38" spans="1:13" ht="20.25" customHeight="1">
      <c r="A38" s="88"/>
      <c r="B38" s="82"/>
      <c r="C38" s="82"/>
      <c r="D38" s="91"/>
      <c r="E38" s="94"/>
      <c r="F38" s="82"/>
      <c r="G38" s="42" t="s">
        <v>23</v>
      </c>
      <c r="H38" s="41">
        <f t="shared" si="4"/>
        <v>0</v>
      </c>
      <c r="I38" s="41"/>
      <c r="J38" s="41">
        <v>0</v>
      </c>
      <c r="K38" s="41">
        <v>0</v>
      </c>
      <c r="L38" s="41">
        <v>0</v>
      </c>
      <c r="M38" s="41">
        <v>0</v>
      </c>
    </row>
    <row r="39" spans="1:13" ht="20.25" customHeight="1">
      <c r="A39" s="88"/>
      <c r="B39" s="82"/>
      <c r="C39" s="82"/>
      <c r="D39" s="91"/>
      <c r="E39" s="94"/>
      <c r="F39" s="82"/>
      <c r="G39" s="42" t="s">
        <v>24</v>
      </c>
      <c r="H39" s="41">
        <f t="shared" si="4"/>
        <v>0</v>
      </c>
      <c r="I39" s="41"/>
      <c r="J39" s="41">
        <v>0</v>
      </c>
      <c r="K39" s="41">
        <v>0</v>
      </c>
      <c r="L39" s="41">
        <v>0</v>
      </c>
      <c r="M39" s="41">
        <v>0</v>
      </c>
    </row>
    <row r="40" spans="1:13" ht="28.5" customHeight="1" hidden="1">
      <c r="A40" s="88"/>
      <c r="B40" s="82"/>
      <c r="C40" s="82"/>
      <c r="D40" s="91"/>
      <c r="E40" s="94"/>
      <c r="F40" s="82"/>
      <c r="G40" s="87" t="s">
        <v>108</v>
      </c>
      <c r="H40" s="96">
        <f t="shared" si="4"/>
        <v>0</v>
      </c>
      <c r="I40" s="81"/>
      <c r="J40" s="96">
        <f>J44</f>
        <v>0</v>
      </c>
      <c r="K40" s="96">
        <f>K44</f>
        <v>0</v>
      </c>
      <c r="L40" s="96">
        <f>L44</f>
        <v>0</v>
      </c>
      <c r="M40" s="96">
        <f>M44</f>
        <v>0</v>
      </c>
    </row>
    <row r="41" spans="1:13" ht="76.5" customHeight="1" hidden="1">
      <c r="A41" s="88"/>
      <c r="B41" s="82"/>
      <c r="C41" s="82"/>
      <c r="D41" s="91"/>
      <c r="E41" s="94"/>
      <c r="F41" s="82"/>
      <c r="G41" s="89"/>
      <c r="H41" s="97"/>
      <c r="I41" s="83"/>
      <c r="J41" s="97"/>
      <c r="K41" s="97"/>
      <c r="L41" s="97"/>
      <c r="M41" s="97"/>
    </row>
    <row r="42" spans="1:13" ht="20.25" customHeight="1" hidden="1">
      <c r="A42" s="88"/>
      <c r="B42" s="82"/>
      <c r="C42" s="82"/>
      <c r="D42" s="91"/>
      <c r="E42" s="94"/>
      <c r="F42" s="82"/>
      <c r="G42" s="42" t="s">
        <v>2</v>
      </c>
      <c r="H42" s="41">
        <f aca="true" t="shared" si="5" ref="H42:H49">J42+K42+L42+M42</f>
        <v>0</v>
      </c>
      <c r="I42" s="42"/>
      <c r="J42" s="41">
        <v>0</v>
      </c>
      <c r="K42" s="41">
        <v>0</v>
      </c>
      <c r="L42" s="41">
        <v>0</v>
      </c>
      <c r="M42" s="41">
        <v>0</v>
      </c>
    </row>
    <row r="43" spans="1:13" ht="20.25" customHeight="1" hidden="1">
      <c r="A43" s="88"/>
      <c r="B43" s="82"/>
      <c r="C43" s="82"/>
      <c r="D43" s="91"/>
      <c r="E43" s="94"/>
      <c r="F43" s="82"/>
      <c r="G43" s="42" t="s">
        <v>8</v>
      </c>
      <c r="H43" s="45">
        <f t="shared" si="5"/>
        <v>0</v>
      </c>
      <c r="I43" s="67"/>
      <c r="J43" s="45">
        <v>0</v>
      </c>
      <c r="K43" s="45">
        <v>0</v>
      </c>
      <c r="L43" s="45">
        <v>0</v>
      </c>
      <c r="M43" s="45">
        <v>0</v>
      </c>
    </row>
    <row r="44" spans="1:13" ht="20.25" customHeight="1" hidden="1">
      <c r="A44" s="88"/>
      <c r="B44" s="82"/>
      <c r="C44" s="82"/>
      <c r="D44" s="91"/>
      <c r="E44" s="94"/>
      <c r="F44" s="82"/>
      <c r="G44" s="42" t="s">
        <v>22</v>
      </c>
      <c r="H44" s="43">
        <f t="shared" si="5"/>
        <v>0</v>
      </c>
      <c r="I44" s="43"/>
      <c r="J44" s="43">
        <v>0</v>
      </c>
      <c r="K44" s="43">
        <v>0</v>
      </c>
      <c r="L44" s="43">
        <v>0</v>
      </c>
      <c r="M44" s="41">
        <v>0</v>
      </c>
    </row>
    <row r="45" spans="1:13" ht="20.25" customHeight="1" hidden="1">
      <c r="A45" s="88"/>
      <c r="B45" s="82"/>
      <c r="C45" s="82"/>
      <c r="D45" s="91"/>
      <c r="E45" s="94"/>
      <c r="F45" s="82"/>
      <c r="G45" s="42" t="s">
        <v>23</v>
      </c>
      <c r="H45" s="41">
        <f t="shared" si="5"/>
        <v>0</v>
      </c>
      <c r="I45" s="41"/>
      <c r="J45" s="41">
        <v>0</v>
      </c>
      <c r="K45" s="41">
        <v>0</v>
      </c>
      <c r="L45" s="41">
        <v>0</v>
      </c>
      <c r="M45" s="41">
        <v>0</v>
      </c>
    </row>
    <row r="46" spans="1:13" ht="20.25" customHeight="1" hidden="1">
      <c r="A46" s="88"/>
      <c r="B46" s="82"/>
      <c r="C46" s="82"/>
      <c r="D46" s="91"/>
      <c r="E46" s="94"/>
      <c r="F46" s="82"/>
      <c r="G46" s="42" t="s">
        <v>24</v>
      </c>
      <c r="H46" s="41">
        <f t="shared" si="5"/>
        <v>0</v>
      </c>
      <c r="I46" s="41"/>
      <c r="J46" s="41">
        <v>0</v>
      </c>
      <c r="K46" s="41">
        <v>0</v>
      </c>
      <c r="L46" s="41">
        <v>0</v>
      </c>
      <c r="M46" s="41">
        <v>0</v>
      </c>
    </row>
    <row r="47" spans="1:13" ht="20.25" customHeight="1">
      <c r="A47" s="88"/>
      <c r="B47" s="82"/>
      <c r="C47" s="82"/>
      <c r="D47" s="91"/>
      <c r="E47" s="94"/>
      <c r="F47" s="82"/>
      <c r="G47" s="42" t="s">
        <v>129</v>
      </c>
      <c r="H47" s="41">
        <f t="shared" si="5"/>
        <v>0</v>
      </c>
      <c r="I47" s="41"/>
      <c r="J47" s="41">
        <v>0</v>
      </c>
      <c r="K47" s="41">
        <v>0</v>
      </c>
      <c r="L47" s="41">
        <v>0</v>
      </c>
      <c r="M47" s="41">
        <v>0</v>
      </c>
    </row>
    <row r="48" spans="1:13" ht="20.25" customHeight="1">
      <c r="A48" s="89"/>
      <c r="B48" s="83"/>
      <c r="C48" s="83"/>
      <c r="D48" s="92"/>
      <c r="E48" s="95"/>
      <c r="F48" s="83"/>
      <c r="G48" s="42" t="s">
        <v>130</v>
      </c>
      <c r="H48" s="41">
        <f t="shared" si="5"/>
        <v>0</v>
      </c>
      <c r="I48" s="41"/>
      <c r="J48" s="41">
        <v>0</v>
      </c>
      <c r="K48" s="41">
        <v>0</v>
      </c>
      <c r="L48" s="41">
        <v>0</v>
      </c>
      <c r="M48" s="41">
        <v>0</v>
      </c>
    </row>
    <row r="49" spans="1:13" ht="59.25" customHeight="1">
      <c r="A49" s="87" t="s">
        <v>103</v>
      </c>
      <c r="B49" s="81" t="s">
        <v>101</v>
      </c>
      <c r="C49" s="81" t="s">
        <v>107</v>
      </c>
      <c r="D49" s="81">
        <v>148.3</v>
      </c>
      <c r="E49" s="81">
        <v>2019</v>
      </c>
      <c r="F49" s="81" t="s">
        <v>105</v>
      </c>
      <c r="G49" s="87" t="s">
        <v>108</v>
      </c>
      <c r="H49" s="98">
        <f t="shared" si="5"/>
        <v>148.29999999999998</v>
      </c>
      <c r="I49" s="99"/>
      <c r="J49" s="99">
        <f>J53+J54+J55+J56+J57</f>
        <v>127.8</v>
      </c>
      <c r="K49" s="99">
        <f>K53+K54+K55+K56+K57</f>
        <v>1.3</v>
      </c>
      <c r="L49" s="99">
        <f>L53+L54+L55+L56+L57</f>
        <v>19.2</v>
      </c>
      <c r="M49" s="99">
        <f>M53+M54+M55+M56+M57</f>
        <v>0</v>
      </c>
    </row>
    <row r="50" spans="1:15" ht="12.75">
      <c r="A50" s="88"/>
      <c r="B50" s="82"/>
      <c r="C50" s="82"/>
      <c r="D50" s="82"/>
      <c r="E50" s="82"/>
      <c r="F50" s="82"/>
      <c r="G50" s="88"/>
      <c r="H50" s="98"/>
      <c r="I50" s="99"/>
      <c r="J50" s="99"/>
      <c r="K50" s="99"/>
      <c r="L50" s="99"/>
      <c r="M50" s="99"/>
      <c r="O50" s="68"/>
    </row>
    <row r="51" spans="1:13" ht="12.75">
      <c r="A51" s="88"/>
      <c r="B51" s="82"/>
      <c r="C51" s="82"/>
      <c r="D51" s="82"/>
      <c r="E51" s="82"/>
      <c r="F51" s="82"/>
      <c r="G51" s="88"/>
      <c r="H51" s="98"/>
      <c r="I51" s="99"/>
      <c r="J51" s="99"/>
      <c r="K51" s="99"/>
      <c r="L51" s="99"/>
      <c r="M51" s="99"/>
    </row>
    <row r="52" spans="1:13" ht="12.75">
      <c r="A52" s="88"/>
      <c r="B52" s="82"/>
      <c r="C52" s="82"/>
      <c r="D52" s="82"/>
      <c r="E52" s="82"/>
      <c r="F52" s="82"/>
      <c r="G52" s="89"/>
      <c r="H52" s="98"/>
      <c r="I52" s="99"/>
      <c r="J52" s="99"/>
      <c r="K52" s="99"/>
      <c r="L52" s="99"/>
      <c r="M52" s="99"/>
    </row>
    <row r="53" spans="1:13" ht="17.25" customHeight="1">
      <c r="A53" s="88"/>
      <c r="B53" s="82"/>
      <c r="C53" s="82"/>
      <c r="D53" s="82"/>
      <c r="E53" s="82"/>
      <c r="F53" s="82"/>
      <c r="G53" s="42" t="s">
        <v>2</v>
      </c>
      <c r="H53" s="41">
        <f aca="true" t="shared" si="6" ref="H53:H59">J53+K53+L53+M53</f>
        <v>0</v>
      </c>
      <c r="I53" s="42"/>
      <c r="J53" s="41">
        <v>0</v>
      </c>
      <c r="K53" s="41">
        <v>0</v>
      </c>
      <c r="L53" s="41">
        <v>0</v>
      </c>
      <c r="M53" s="41">
        <v>0</v>
      </c>
    </row>
    <row r="54" spans="1:13" ht="17.25" customHeight="1">
      <c r="A54" s="88"/>
      <c r="B54" s="82"/>
      <c r="C54" s="82"/>
      <c r="D54" s="82"/>
      <c r="E54" s="82"/>
      <c r="F54" s="82"/>
      <c r="G54" s="42" t="s">
        <v>8</v>
      </c>
      <c r="H54" s="41">
        <f t="shared" si="6"/>
        <v>148.29999999999998</v>
      </c>
      <c r="I54" s="42"/>
      <c r="J54" s="41">
        <v>127.8</v>
      </c>
      <c r="K54" s="41">
        <v>1.3</v>
      </c>
      <c r="L54" s="41">
        <v>19.2</v>
      </c>
      <c r="M54" s="41">
        <v>0</v>
      </c>
    </row>
    <row r="55" spans="1:13" ht="17.25" customHeight="1">
      <c r="A55" s="88"/>
      <c r="B55" s="82"/>
      <c r="C55" s="82"/>
      <c r="D55" s="82"/>
      <c r="E55" s="82"/>
      <c r="F55" s="82"/>
      <c r="G55" s="42" t="s">
        <v>22</v>
      </c>
      <c r="H55" s="41">
        <f t="shared" si="6"/>
        <v>0</v>
      </c>
      <c r="I55" s="41"/>
      <c r="J55" s="41">
        <v>0</v>
      </c>
      <c r="K55" s="41">
        <v>0</v>
      </c>
      <c r="L55" s="41">
        <v>0</v>
      </c>
      <c r="M55" s="41">
        <v>0</v>
      </c>
    </row>
    <row r="56" spans="1:13" ht="17.25" customHeight="1">
      <c r="A56" s="88"/>
      <c r="B56" s="82"/>
      <c r="C56" s="82"/>
      <c r="D56" s="82"/>
      <c r="E56" s="82"/>
      <c r="F56" s="82"/>
      <c r="G56" s="42" t="s">
        <v>23</v>
      </c>
      <c r="H56" s="41">
        <f t="shared" si="6"/>
        <v>0</v>
      </c>
      <c r="I56" s="42"/>
      <c r="J56" s="41">
        <v>0</v>
      </c>
      <c r="K56" s="41">
        <v>0</v>
      </c>
      <c r="L56" s="41">
        <v>0</v>
      </c>
      <c r="M56" s="41">
        <v>0</v>
      </c>
    </row>
    <row r="57" spans="1:13" ht="17.25" customHeight="1">
      <c r="A57" s="88"/>
      <c r="B57" s="82"/>
      <c r="C57" s="82"/>
      <c r="D57" s="82"/>
      <c r="E57" s="82"/>
      <c r="F57" s="82"/>
      <c r="G57" s="42" t="s">
        <v>24</v>
      </c>
      <c r="H57" s="41">
        <f t="shared" si="6"/>
        <v>0</v>
      </c>
      <c r="I57" s="41"/>
      <c r="J57" s="41">
        <v>0</v>
      </c>
      <c r="K57" s="41">
        <v>0</v>
      </c>
      <c r="L57" s="41">
        <v>0</v>
      </c>
      <c r="M57" s="41">
        <v>0</v>
      </c>
    </row>
    <row r="58" spans="1:13" ht="12.75">
      <c r="A58" s="88"/>
      <c r="B58" s="82"/>
      <c r="C58" s="82"/>
      <c r="D58" s="82"/>
      <c r="E58" s="82"/>
      <c r="F58" s="82"/>
      <c r="G58" s="42" t="s">
        <v>129</v>
      </c>
      <c r="H58" s="41">
        <f t="shared" si="6"/>
        <v>0</v>
      </c>
      <c r="I58" s="41"/>
      <c r="J58" s="41">
        <v>0</v>
      </c>
      <c r="K58" s="41">
        <v>0</v>
      </c>
      <c r="L58" s="41">
        <v>0</v>
      </c>
      <c r="M58" s="41">
        <v>0</v>
      </c>
    </row>
    <row r="59" spans="1:13" ht="12.75">
      <c r="A59" s="89"/>
      <c r="B59" s="83"/>
      <c r="C59" s="83"/>
      <c r="D59" s="83"/>
      <c r="E59" s="83"/>
      <c r="F59" s="83"/>
      <c r="G59" s="42" t="s">
        <v>130</v>
      </c>
      <c r="H59" s="41">
        <f t="shared" si="6"/>
        <v>0</v>
      </c>
      <c r="I59" s="41"/>
      <c r="J59" s="41">
        <v>0</v>
      </c>
      <c r="K59" s="41">
        <v>0</v>
      </c>
      <c r="L59" s="41">
        <v>0</v>
      </c>
      <c r="M59" s="41">
        <v>0</v>
      </c>
    </row>
  </sheetData>
  <sheetProtection/>
  <mergeCells count="76">
    <mergeCell ref="H1:M3"/>
    <mergeCell ref="A1:A2"/>
    <mergeCell ref="B1:B2"/>
    <mergeCell ref="A7:A9"/>
    <mergeCell ref="B7:B9"/>
    <mergeCell ref="C7:C9"/>
    <mergeCell ref="D7:D9"/>
    <mergeCell ref="G11:G12"/>
    <mergeCell ref="E7:E9"/>
    <mergeCell ref="F7:F9"/>
    <mergeCell ref="G7:M7"/>
    <mergeCell ref="G8:G9"/>
    <mergeCell ref="H8:I8"/>
    <mergeCell ref="J8:J9"/>
    <mergeCell ref="K8:K9"/>
    <mergeCell ref="L8:L9"/>
    <mergeCell ref="M8:M9"/>
    <mergeCell ref="K20:K24"/>
    <mergeCell ref="L20:L24"/>
    <mergeCell ref="M20:M24"/>
    <mergeCell ref="H11:H12"/>
    <mergeCell ref="I11:I12"/>
    <mergeCell ref="J11:J12"/>
    <mergeCell ref="K11:K12"/>
    <mergeCell ref="L11:L12"/>
    <mergeCell ref="M11:M12"/>
    <mergeCell ref="M49:M52"/>
    <mergeCell ref="A4:M5"/>
    <mergeCell ref="H49:H52"/>
    <mergeCell ref="J33:J34"/>
    <mergeCell ref="K33:K34"/>
    <mergeCell ref="L33:L34"/>
    <mergeCell ref="I33:I34"/>
    <mergeCell ref="H20:H24"/>
    <mergeCell ref="I20:I24"/>
    <mergeCell ref="J20:J24"/>
    <mergeCell ref="B49:B59"/>
    <mergeCell ref="A49:A59"/>
    <mergeCell ref="I49:I52"/>
    <mergeCell ref="J49:J52"/>
    <mergeCell ref="K49:K52"/>
    <mergeCell ref="L49:L52"/>
    <mergeCell ref="M33:M34"/>
    <mergeCell ref="H33:H34"/>
    <mergeCell ref="A33:A48"/>
    <mergeCell ref="G20:G24"/>
    <mergeCell ref="F49:F59"/>
    <mergeCell ref="E49:E59"/>
    <mergeCell ref="D49:D59"/>
    <mergeCell ref="G33:G34"/>
    <mergeCell ref="G49:G52"/>
    <mergeCell ref="C49:C59"/>
    <mergeCell ref="C33:C48"/>
    <mergeCell ref="F20:F31"/>
    <mergeCell ref="B33:B48"/>
    <mergeCell ref="M40:M41"/>
    <mergeCell ref="G40:G41"/>
    <mergeCell ref="H40:H41"/>
    <mergeCell ref="I40:I41"/>
    <mergeCell ref="J40:J41"/>
    <mergeCell ref="K40:K41"/>
    <mergeCell ref="L40:L41"/>
    <mergeCell ref="D11:D19"/>
    <mergeCell ref="E11:E19"/>
    <mergeCell ref="F11:F19"/>
    <mergeCell ref="D20:D31"/>
    <mergeCell ref="E20:E31"/>
    <mergeCell ref="F33:F48"/>
    <mergeCell ref="E33:E48"/>
    <mergeCell ref="D33:D48"/>
    <mergeCell ref="B20:B31"/>
    <mergeCell ref="A20:A31"/>
    <mergeCell ref="C20:C31"/>
    <mergeCell ref="A11:A19"/>
    <mergeCell ref="B11:B19"/>
    <mergeCell ref="C11:C19"/>
  </mergeCells>
  <printOptions/>
  <pageMargins left="0.7874015748031497" right="0.7874015748031497" top="1.1811023622047245" bottom="0.5905511811023623" header="0.31496062992125984" footer="0.31496062992125984"/>
  <pageSetup horizontalDpi="600" verticalDpi="600" orientation="landscape" paperSize="9" scale="62" r:id="rId1"/>
  <rowBreaks count="1" manualBreakCount="1">
    <brk id="3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85"/>
  <sheetViews>
    <sheetView view="pageBreakPreview" zoomScale="80" zoomScaleNormal="80" zoomScaleSheetLayoutView="80" zoomScalePageLayoutView="0" workbookViewId="0" topLeftCell="A3">
      <selection activeCell="A67" sqref="A1:IV16384"/>
    </sheetView>
  </sheetViews>
  <sheetFormatPr defaultColWidth="9.140625" defaultRowHeight="15"/>
  <cols>
    <col min="1" max="1" width="28.8515625" style="4" customWidth="1"/>
    <col min="2" max="2" width="75.28125" style="4" customWidth="1"/>
    <col min="3" max="3" width="35.00390625" style="4" customWidth="1"/>
    <col min="4" max="4" width="12.140625" style="4" customWidth="1"/>
    <col min="5" max="6" width="11.7109375" style="4" customWidth="1"/>
    <col min="7" max="7" width="12.28125" style="4" customWidth="1"/>
    <col min="8" max="8" width="11.7109375" style="4" customWidth="1"/>
    <col min="9" max="11" width="12.28125" style="4" customWidth="1"/>
    <col min="12" max="12" width="12.28125" style="36" customWidth="1"/>
    <col min="13" max="13" width="12.7109375" style="36" customWidth="1"/>
    <col min="14" max="16384" width="9.140625" style="36" customWidth="1"/>
  </cols>
  <sheetData>
    <row r="1" spans="8:14" ht="114.75" customHeight="1">
      <c r="H1" s="117" t="s">
        <v>155</v>
      </c>
      <c r="I1" s="117"/>
      <c r="J1" s="117"/>
      <c r="K1" s="117"/>
      <c r="L1" s="50"/>
      <c r="M1" s="18"/>
      <c r="N1" s="18"/>
    </row>
    <row r="2" spans="1:11" ht="25.5" customHeight="1">
      <c r="A2" s="120" t="s">
        <v>15</v>
      </c>
      <c r="B2" s="120"/>
      <c r="C2" s="120"/>
      <c r="D2" s="120"/>
      <c r="E2" s="120"/>
      <c r="F2" s="120"/>
      <c r="G2" s="120"/>
      <c r="H2" s="120"/>
      <c r="I2" s="120"/>
      <c r="J2" s="47"/>
      <c r="K2" s="47"/>
    </row>
    <row r="3" ht="11.25" customHeight="1"/>
    <row r="4" spans="1:13" ht="35.25" customHeight="1">
      <c r="A4" s="74" t="s">
        <v>0</v>
      </c>
      <c r="B4" s="74" t="s">
        <v>113</v>
      </c>
      <c r="C4" s="74" t="s">
        <v>12</v>
      </c>
      <c r="D4" s="121" t="s">
        <v>13</v>
      </c>
      <c r="E4" s="121"/>
      <c r="F4" s="121"/>
      <c r="G4" s="121"/>
      <c r="H4" s="121"/>
      <c r="I4" s="121"/>
      <c r="J4" s="121"/>
      <c r="K4" s="121"/>
      <c r="L4" s="19"/>
      <c r="M4" s="19"/>
    </row>
    <row r="5" spans="1:11" ht="19.5" customHeight="1">
      <c r="A5" s="74"/>
      <c r="B5" s="74"/>
      <c r="C5" s="74"/>
      <c r="D5" s="49" t="s">
        <v>1</v>
      </c>
      <c r="E5" s="49" t="s">
        <v>2</v>
      </c>
      <c r="F5" s="49" t="s">
        <v>8</v>
      </c>
      <c r="G5" s="49" t="s">
        <v>22</v>
      </c>
      <c r="H5" s="49" t="s">
        <v>23</v>
      </c>
      <c r="I5" s="49" t="s">
        <v>24</v>
      </c>
      <c r="J5" s="49" t="s">
        <v>129</v>
      </c>
      <c r="K5" s="49" t="s">
        <v>130</v>
      </c>
    </row>
    <row r="6" spans="1:11" ht="15.7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</row>
    <row r="7" spans="1:11" ht="17.25" customHeight="1">
      <c r="A7" s="127" t="s">
        <v>3</v>
      </c>
      <c r="B7" s="127" t="s">
        <v>152</v>
      </c>
      <c r="C7" s="25" t="s">
        <v>117</v>
      </c>
      <c r="D7" s="10">
        <f>SUM(E7:K7)</f>
        <v>11076</v>
      </c>
      <c r="E7" s="10">
        <f>E8+E9</f>
        <v>2563.4</v>
      </c>
      <c r="F7" s="10">
        <f>F8+F9</f>
        <v>3516.7000000000003</v>
      </c>
      <c r="G7" s="10">
        <f>G8+G9</f>
        <v>601.6</v>
      </c>
      <c r="H7" s="10">
        <f>H8+H9</f>
        <v>1706.6999999999998</v>
      </c>
      <c r="I7" s="10">
        <f>I8+I9+I12</f>
        <v>627</v>
      </c>
      <c r="J7" s="10">
        <f>J8+J9+J12+J13</f>
        <v>1995.3</v>
      </c>
      <c r="K7" s="10">
        <f>K8+K9+K12+K13</f>
        <v>65.3</v>
      </c>
    </row>
    <row r="8" spans="1:11" ht="47.25">
      <c r="A8" s="128"/>
      <c r="B8" s="128"/>
      <c r="C8" s="13" t="s">
        <v>27</v>
      </c>
      <c r="D8" s="1">
        <f>SUM(E8:K8)</f>
        <v>8388.400000000001</v>
      </c>
      <c r="E8" s="1">
        <f aca="true" t="shared" si="0" ref="E8:K9">E15</f>
        <v>2563.4</v>
      </c>
      <c r="F8" s="1">
        <f t="shared" si="0"/>
        <v>3516.7000000000003</v>
      </c>
      <c r="G8" s="1">
        <f t="shared" si="0"/>
        <v>601.6</v>
      </c>
      <c r="H8" s="1">
        <f t="shared" si="0"/>
        <v>1706.6999999999998</v>
      </c>
      <c r="I8" s="1">
        <f t="shared" si="0"/>
        <v>0</v>
      </c>
      <c r="J8" s="1">
        <f t="shared" si="0"/>
        <v>0</v>
      </c>
      <c r="K8" s="1">
        <f t="shared" si="0"/>
        <v>0</v>
      </c>
    </row>
    <row r="9" spans="1:11" ht="33" customHeight="1">
      <c r="A9" s="128"/>
      <c r="B9" s="128"/>
      <c r="C9" s="13" t="s">
        <v>26</v>
      </c>
      <c r="D9" s="1">
        <f>SUM(E9:I9)</f>
        <v>0</v>
      </c>
      <c r="E9" s="1">
        <f t="shared" si="0"/>
        <v>0</v>
      </c>
      <c r="F9" s="1">
        <f t="shared" si="0"/>
        <v>0</v>
      </c>
      <c r="G9" s="1">
        <f t="shared" si="0"/>
        <v>0</v>
      </c>
      <c r="H9" s="1">
        <f t="shared" si="0"/>
        <v>0</v>
      </c>
      <c r="I9" s="1">
        <f t="shared" si="0"/>
        <v>0</v>
      </c>
      <c r="J9" s="1">
        <f t="shared" si="0"/>
        <v>0</v>
      </c>
      <c r="K9" s="1">
        <f t="shared" si="0"/>
        <v>0</v>
      </c>
    </row>
    <row r="10" spans="1:11" ht="19.5" customHeight="1" hidden="1">
      <c r="A10" s="128"/>
      <c r="B10" s="128"/>
      <c r="C10" s="55"/>
      <c r="D10" s="1"/>
      <c r="E10" s="1"/>
      <c r="F10" s="1"/>
      <c r="G10" s="1"/>
      <c r="H10" s="1"/>
      <c r="I10" s="1"/>
      <c r="J10" s="1"/>
      <c r="K10" s="1"/>
    </row>
    <row r="11" spans="1:11" ht="18.75" customHeight="1">
      <c r="A11" s="128"/>
      <c r="B11" s="128"/>
      <c r="C11" s="55" t="s">
        <v>170</v>
      </c>
      <c r="D11" s="1">
        <f>SUM(E11:I11)</f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</row>
    <row r="12" spans="1:11" ht="30" customHeight="1">
      <c r="A12" s="128"/>
      <c r="B12" s="128"/>
      <c r="C12" s="13" t="s">
        <v>175</v>
      </c>
      <c r="D12" s="1">
        <f>SUM(E12:K12)</f>
        <v>627</v>
      </c>
      <c r="E12" s="1">
        <v>0</v>
      </c>
      <c r="F12" s="1">
        <v>0</v>
      </c>
      <c r="G12" s="1">
        <v>0</v>
      </c>
      <c r="H12" s="1">
        <v>0</v>
      </c>
      <c r="I12" s="1">
        <f>I18+I79</f>
        <v>627</v>
      </c>
      <c r="J12" s="1">
        <f>J18+J79</f>
        <v>0</v>
      </c>
      <c r="K12" s="1">
        <f>K18+K79</f>
        <v>0</v>
      </c>
    </row>
    <row r="13" spans="1:11" ht="33" customHeight="1">
      <c r="A13" s="129"/>
      <c r="B13" s="129"/>
      <c r="C13" s="13" t="s">
        <v>209</v>
      </c>
      <c r="D13" s="1">
        <f>SUM(E13:K13)</f>
        <v>2060.6</v>
      </c>
      <c r="E13" s="1">
        <f>E19</f>
        <v>0</v>
      </c>
      <c r="F13" s="1">
        <f aca="true" t="shared" si="1" ref="F13:K13">F19</f>
        <v>0</v>
      </c>
      <c r="G13" s="1">
        <f t="shared" si="1"/>
        <v>0</v>
      </c>
      <c r="H13" s="1">
        <f t="shared" si="1"/>
        <v>0</v>
      </c>
      <c r="I13" s="1">
        <f t="shared" si="1"/>
        <v>0</v>
      </c>
      <c r="J13" s="1">
        <f>J19</f>
        <v>1995.3</v>
      </c>
      <c r="K13" s="1">
        <f t="shared" si="1"/>
        <v>65.3</v>
      </c>
    </row>
    <row r="14" spans="1:11" ht="16.5" customHeight="1">
      <c r="A14" s="127" t="s">
        <v>9</v>
      </c>
      <c r="B14" s="114" t="s">
        <v>86</v>
      </c>
      <c r="C14" s="25" t="s">
        <v>117</v>
      </c>
      <c r="D14" s="10">
        <f>SUM(E14:K14)</f>
        <v>11076</v>
      </c>
      <c r="E14" s="10">
        <f>E15+E16</f>
        <v>2563.4</v>
      </c>
      <c r="F14" s="10">
        <f>F15+F16</f>
        <v>3516.7000000000003</v>
      </c>
      <c r="G14" s="10">
        <f>G15+G16</f>
        <v>601.6</v>
      </c>
      <c r="H14" s="10">
        <f>H15+H16</f>
        <v>1706.6999999999998</v>
      </c>
      <c r="I14" s="10">
        <f>I15+I16+I18</f>
        <v>627</v>
      </c>
      <c r="J14" s="10">
        <f>J15+J16+J18+J19</f>
        <v>1995.3</v>
      </c>
      <c r="K14" s="10">
        <f>K15+K16+K18+K19</f>
        <v>65.3</v>
      </c>
    </row>
    <row r="15" spans="1:11" ht="31.5">
      <c r="A15" s="128"/>
      <c r="B15" s="115"/>
      <c r="C15" s="13" t="s">
        <v>25</v>
      </c>
      <c r="D15" s="1">
        <f>SUM(E15:K15)</f>
        <v>8388.400000000001</v>
      </c>
      <c r="E15" s="1">
        <f>E20+E51+E64</f>
        <v>2563.4</v>
      </c>
      <c r="F15" s="1">
        <f>F20+F51+F64</f>
        <v>3516.7000000000003</v>
      </c>
      <c r="G15" s="1">
        <f>G20+G51+G64</f>
        <v>601.6</v>
      </c>
      <c r="H15" s="1">
        <f>H20+H51+H64</f>
        <v>1706.6999999999998</v>
      </c>
      <c r="I15" s="1">
        <f>I21</f>
        <v>0</v>
      </c>
      <c r="J15" s="1">
        <f>J21</f>
        <v>0</v>
      </c>
      <c r="K15" s="1">
        <f>K21</f>
        <v>0</v>
      </c>
    </row>
    <row r="16" spans="1:11" ht="30.75" customHeight="1">
      <c r="A16" s="128"/>
      <c r="B16" s="115"/>
      <c r="C16" s="13" t="s">
        <v>26</v>
      </c>
      <c r="D16" s="1">
        <f>SUM(E16:I16)</f>
        <v>0</v>
      </c>
      <c r="E16" s="1">
        <f>E22+E41</f>
        <v>0</v>
      </c>
      <c r="F16" s="1">
        <f>F22+F41</f>
        <v>0</v>
      </c>
      <c r="G16" s="1">
        <f>G22+G41</f>
        <v>0</v>
      </c>
      <c r="H16" s="1">
        <f>H22+H41</f>
        <v>0</v>
      </c>
      <c r="I16" s="1">
        <f>I22</f>
        <v>0</v>
      </c>
      <c r="J16" s="1">
        <f>J22+J41</f>
        <v>0</v>
      </c>
      <c r="K16" s="1">
        <f>K22+K41</f>
        <v>0</v>
      </c>
    </row>
    <row r="17" spans="1:11" ht="39" customHeight="1" hidden="1">
      <c r="A17" s="128"/>
      <c r="B17" s="115"/>
      <c r="C17" s="25"/>
      <c r="D17" s="1">
        <f>SUM(E17:I17)</f>
        <v>0</v>
      </c>
      <c r="E17" s="10"/>
      <c r="F17" s="10"/>
      <c r="G17" s="10"/>
      <c r="H17" s="10"/>
      <c r="I17" s="1">
        <f>I23</f>
        <v>0</v>
      </c>
      <c r="J17" s="10"/>
      <c r="K17" s="10"/>
    </row>
    <row r="18" spans="1:11" ht="31.5" customHeight="1">
      <c r="A18" s="128"/>
      <c r="B18" s="115"/>
      <c r="C18" s="13" t="s">
        <v>187</v>
      </c>
      <c r="D18" s="1">
        <f>SUM(E18:K18)</f>
        <v>627</v>
      </c>
      <c r="E18" s="1">
        <v>0</v>
      </c>
      <c r="F18" s="1">
        <v>0</v>
      </c>
      <c r="G18" s="1">
        <v>0</v>
      </c>
      <c r="H18" s="1">
        <v>0</v>
      </c>
      <c r="I18" s="1">
        <f>I25</f>
        <v>627</v>
      </c>
      <c r="J18" s="1">
        <f>J25</f>
        <v>0</v>
      </c>
      <c r="K18" s="1">
        <f>K25</f>
        <v>0</v>
      </c>
    </row>
    <row r="19" spans="1:11" ht="30.75" customHeight="1">
      <c r="A19" s="129"/>
      <c r="B19" s="116"/>
      <c r="C19" s="13" t="s">
        <v>210</v>
      </c>
      <c r="D19" s="1">
        <f>SUM(E19:K19)</f>
        <v>2060.6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f>J46+J54</f>
        <v>1995.3</v>
      </c>
      <c r="K19" s="1">
        <f>K50</f>
        <v>65.3</v>
      </c>
    </row>
    <row r="20" spans="1:11" ht="17.25" customHeight="1">
      <c r="A20" s="71" t="s">
        <v>10</v>
      </c>
      <c r="B20" s="107" t="s">
        <v>67</v>
      </c>
      <c r="C20" s="25" t="s">
        <v>117</v>
      </c>
      <c r="D20" s="10">
        <f>SUM(E20:K20)</f>
        <v>5802.900000000001</v>
      </c>
      <c r="E20" s="10">
        <f>E21+E22</f>
        <v>378.9</v>
      </c>
      <c r="F20" s="10">
        <f>F21+F22</f>
        <v>1046</v>
      </c>
      <c r="G20" s="10">
        <f>G21+G22</f>
        <v>2.7000000000000455</v>
      </c>
      <c r="H20" s="10">
        <f>H21+H22</f>
        <v>1706.6999999999998</v>
      </c>
      <c r="I20" s="10">
        <f>I21+I22+I25</f>
        <v>627</v>
      </c>
      <c r="J20" s="10">
        <f>J21+J22+J25+J26</f>
        <v>1976.3</v>
      </c>
      <c r="K20" s="10">
        <f>K21+K22+K25+K26</f>
        <v>65.3</v>
      </c>
    </row>
    <row r="21" spans="1:11" ht="30.75" customHeight="1">
      <c r="A21" s="71"/>
      <c r="B21" s="108"/>
      <c r="C21" s="13" t="s">
        <v>25</v>
      </c>
      <c r="D21" s="1">
        <f>SUM(E21:K21)</f>
        <v>3134.3</v>
      </c>
      <c r="E21" s="1">
        <f>E23+E27+E32+E36+E38+E30+E34</f>
        <v>378.9</v>
      </c>
      <c r="F21" s="1">
        <f>F23+F27+F32+F36+F38+F30+F34</f>
        <v>1046</v>
      </c>
      <c r="G21" s="1">
        <f>G23+G27+G32+G36+G38+G30+G34</f>
        <v>2.7000000000000455</v>
      </c>
      <c r="H21" s="1">
        <f>H23+H27+H32+H36+H38+H30+H34</f>
        <v>1706.6999999999998</v>
      </c>
      <c r="I21" s="1">
        <f>I23+I27+I32+I36+I38+I30+I34+I43+I47</f>
        <v>0</v>
      </c>
      <c r="J21" s="1">
        <f>J23+J27+J32+J36+J38+J30+J34+J43+J47</f>
        <v>0</v>
      </c>
      <c r="K21" s="1">
        <f>K23+K27+K32+K36+K38+K30+K34+K43+K47</f>
        <v>0</v>
      </c>
    </row>
    <row r="22" spans="1:11" ht="31.5">
      <c r="A22" s="71"/>
      <c r="B22" s="108"/>
      <c r="C22" s="13" t="s">
        <v>26</v>
      </c>
      <c r="D22" s="1">
        <f>SUM(E22:I22)</f>
        <v>0</v>
      </c>
      <c r="E22" s="1">
        <f aca="true" t="shared" si="2" ref="E22:K22">E24+E28+E33+E37+E39</f>
        <v>0</v>
      </c>
      <c r="F22" s="1">
        <f t="shared" si="2"/>
        <v>0</v>
      </c>
      <c r="G22" s="1">
        <f t="shared" si="2"/>
        <v>0</v>
      </c>
      <c r="H22" s="1">
        <f t="shared" si="2"/>
        <v>0</v>
      </c>
      <c r="I22" s="1">
        <f t="shared" si="2"/>
        <v>0</v>
      </c>
      <c r="J22" s="1">
        <f t="shared" si="2"/>
        <v>0</v>
      </c>
      <c r="K22" s="1">
        <f t="shared" si="2"/>
        <v>0</v>
      </c>
    </row>
    <row r="23" spans="1:11" ht="15" customHeight="1" hidden="1">
      <c r="A23" s="71"/>
      <c r="B23" s="108"/>
      <c r="C23" s="13"/>
      <c r="D23" s="1">
        <f>SUM(E23:I23)</f>
        <v>0</v>
      </c>
      <c r="E23" s="1"/>
      <c r="F23" s="1"/>
      <c r="G23" s="1"/>
      <c r="H23" s="1"/>
      <c r="I23" s="1"/>
      <c r="J23" s="1"/>
      <c r="K23" s="1"/>
    </row>
    <row r="24" spans="1:11" ht="15" customHeight="1" hidden="1">
      <c r="A24" s="71"/>
      <c r="B24" s="108"/>
      <c r="C24" s="13"/>
      <c r="D24" s="1">
        <f>SUM(E24:I24)</f>
        <v>0</v>
      </c>
      <c r="E24" s="1"/>
      <c r="F24" s="1"/>
      <c r="G24" s="1"/>
      <c r="H24" s="1"/>
      <c r="I24" s="1"/>
      <c r="J24" s="1"/>
      <c r="K24" s="1"/>
    </row>
    <row r="25" spans="1:11" ht="30" customHeight="1">
      <c r="A25" s="71"/>
      <c r="B25" s="108"/>
      <c r="C25" s="13" t="s">
        <v>187</v>
      </c>
      <c r="D25" s="1">
        <f>SUM(E25:K25)</f>
        <v>627</v>
      </c>
      <c r="E25" s="1">
        <v>0</v>
      </c>
      <c r="F25" s="1">
        <v>0</v>
      </c>
      <c r="G25" s="1">
        <v>0</v>
      </c>
      <c r="H25" s="1">
        <v>0</v>
      </c>
      <c r="I25" s="1">
        <f>I40</f>
        <v>627</v>
      </c>
      <c r="J25" s="1">
        <f>J45</f>
        <v>0</v>
      </c>
      <c r="K25" s="1">
        <f>K49</f>
        <v>0</v>
      </c>
    </row>
    <row r="26" spans="1:11" ht="30.75" customHeight="1">
      <c r="A26" s="71"/>
      <c r="B26" s="109"/>
      <c r="C26" s="13" t="s">
        <v>210</v>
      </c>
      <c r="D26" s="1">
        <f>SUM(E26:K26)</f>
        <v>2041.6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>J46</f>
        <v>1976.3</v>
      </c>
      <c r="K26" s="1">
        <f>K50</f>
        <v>65.3</v>
      </c>
    </row>
    <row r="27" spans="1:11" ht="33" customHeight="1">
      <c r="A27" s="71"/>
      <c r="B27" s="118" t="s">
        <v>59</v>
      </c>
      <c r="C27" s="13" t="s">
        <v>25</v>
      </c>
      <c r="D27" s="1">
        <f aca="true" t="shared" si="3" ref="D27:D33">SUM(E27:I27)</f>
        <v>95.9</v>
      </c>
      <c r="E27" s="1">
        <v>95.9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</row>
    <row r="28" spans="1:11" ht="33" customHeight="1">
      <c r="A28" s="71"/>
      <c r="B28" s="119"/>
      <c r="C28" s="13" t="s">
        <v>26</v>
      </c>
      <c r="D28" s="1">
        <f t="shared" si="3"/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</row>
    <row r="29" spans="1:11" ht="15.75">
      <c r="A29" s="29">
        <v>1</v>
      </c>
      <c r="B29" s="24">
        <v>2</v>
      </c>
      <c r="C29" s="24">
        <v>3</v>
      </c>
      <c r="D29" s="24">
        <v>4</v>
      </c>
      <c r="E29" s="24">
        <v>5</v>
      </c>
      <c r="F29" s="24">
        <v>6</v>
      </c>
      <c r="G29" s="24">
        <v>7</v>
      </c>
      <c r="H29" s="24">
        <v>8</v>
      </c>
      <c r="I29" s="24">
        <v>9</v>
      </c>
      <c r="J29" s="24">
        <v>10</v>
      </c>
      <c r="K29" s="24">
        <v>11</v>
      </c>
    </row>
    <row r="30" spans="1:11" ht="33" customHeight="1">
      <c r="A30" s="71"/>
      <c r="B30" s="118" t="s">
        <v>60</v>
      </c>
      <c r="C30" s="13" t="s">
        <v>25</v>
      </c>
      <c r="D30" s="1">
        <f t="shared" si="3"/>
        <v>283</v>
      </c>
      <c r="E30" s="1">
        <v>283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</row>
    <row r="31" spans="1:15" ht="32.25" customHeight="1">
      <c r="A31" s="71"/>
      <c r="B31" s="119"/>
      <c r="C31" s="13" t="s">
        <v>26</v>
      </c>
      <c r="D31" s="1">
        <f t="shared" si="3"/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O31" s="36" t="s">
        <v>45</v>
      </c>
    </row>
    <row r="32" spans="1:11" ht="37.5" customHeight="1">
      <c r="A32" s="71"/>
      <c r="B32" s="110" t="s">
        <v>232</v>
      </c>
      <c r="C32" s="13" t="s">
        <v>25</v>
      </c>
      <c r="D32" s="1">
        <f t="shared" si="3"/>
        <v>1046</v>
      </c>
      <c r="E32" s="1">
        <v>0</v>
      </c>
      <c r="F32" s="1">
        <f>0+1185.2-8.8-130.4</f>
        <v>1046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</row>
    <row r="33" spans="1:11" ht="33" customHeight="1">
      <c r="A33" s="71"/>
      <c r="B33" s="111"/>
      <c r="C33" s="13" t="s">
        <v>26</v>
      </c>
      <c r="D33" s="1">
        <f t="shared" si="3"/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</row>
    <row r="34" spans="1:11" ht="31.5" customHeight="1">
      <c r="A34" s="71"/>
      <c r="B34" s="112" t="s">
        <v>119</v>
      </c>
      <c r="C34" s="13" t="s">
        <v>25</v>
      </c>
      <c r="D34" s="1">
        <f aca="true" t="shared" si="4" ref="D34:D39">SUM(E34:I34)</f>
        <v>2.7000000000000455</v>
      </c>
      <c r="E34" s="1">
        <v>0</v>
      </c>
      <c r="F34" s="1">
        <v>0</v>
      </c>
      <c r="G34" s="1">
        <f>1000-997.3</f>
        <v>2.7000000000000455</v>
      </c>
      <c r="H34" s="1">
        <v>0</v>
      </c>
      <c r="I34" s="1">
        <v>0</v>
      </c>
      <c r="J34" s="1">
        <v>0</v>
      </c>
      <c r="K34" s="1">
        <v>0</v>
      </c>
    </row>
    <row r="35" spans="1:11" ht="30" customHeight="1">
      <c r="A35" s="71"/>
      <c r="B35" s="113"/>
      <c r="C35" s="13" t="s">
        <v>26</v>
      </c>
      <c r="D35" s="1">
        <f t="shared" si="4"/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</row>
    <row r="36" spans="1:11" ht="35.25" customHeight="1">
      <c r="A36" s="71"/>
      <c r="B36" s="122" t="s">
        <v>242</v>
      </c>
      <c r="C36" s="13" t="s">
        <v>25</v>
      </c>
      <c r="D36" s="1">
        <f t="shared" si="4"/>
        <v>1706.6999999999998</v>
      </c>
      <c r="E36" s="1">
        <v>0</v>
      </c>
      <c r="F36" s="1">
        <v>0</v>
      </c>
      <c r="G36" s="1">
        <v>0</v>
      </c>
      <c r="H36" s="1">
        <f>500+500-979+6+1808.3-2.9-98.2-27.5</f>
        <v>1706.6999999999998</v>
      </c>
      <c r="I36" s="1">
        <v>0</v>
      </c>
      <c r="J36" s="1">
        <v>0</v>
      </c>
      <c r="K36" s="1">
        <v>0</v>
      </c>
    </row>
    <row r="37" spans="1:11" ht="33.75" customHeight="1">
      <c r="A37" s="71"/>
      <c r="B37" s="123"/>
      <c r="C37" s="13" t="s">
        <v>26</v>
      </c>
      <c r="D37" s="1">
        <f t="shared" si="4"/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</row>
    <row r="38" spans="1:11" ht="42" customHeight="1">
      <c r="A38" s="71"/>
      <c r="B38" s="107" t="s">
        <v>231</v>
      </c>
      <c r="C38" s="13" t="s">
        <v>25</v>
      </c>
      <c r="D38" s="1">
        <f t="shared" si="4"/>
        <v>0</v>
      </c>
      <c r="E38" s="1">
        <v>0</v>
      </c>
      <c r="F38" s="1">
        <v>0</v>
      </c>
      <c r="G38" s="1">
        <v>0</v>
      </c>
      <c r="H38" s="1">
        <v>0</v>
      </c>
      <c r="I38" s="1">
        <f>1000-979-21</f>
        <v>0</v>
      </c>
      <c r="J38" s="1">
        <v>0</v>
      </c>
      <c r="K38" s="1">
        <v>0</v>
      </c>
    </row>
    <row r="39" spans="1:11" ht="42" customHeight="1">
      <c r="A39" s="71"/>
      <c r="B39" s="108"/>
      <c r="C39" s="13" t="s">
        <v>26</v>
      </c>
      <c r="D39" s="1">
        <f t="shared" si="4"/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</row>
    <row r="40" spans="1:11" ht="42" customHeight="1">
      <c r="A40" s="71"/>
      <c r="B40" s="109"/>
      <c r="C40" s="13" t="s">
        <v>186</v>
      </c>
      <c r="D40" s="1">
        <f>I40+H40+G40+F40+E40</f>
        <v>627</v>
      </c>
      <c r="E40" s="1">
        <v>0</v>
      </c>
      <c r="F40" s="1">
        <v>0</v>
      </c>
      <c r="G40" s="1">
        <v>0</v>
      </c>
      <c r="H40" s="1">
        <v>0</v>
      </c>
      <c r="I40" s="1">
        <f>0+21+6+600</f>
        <v>627</v>
      </c>
      <c r="J40" s="1">
        <v>0</v>
      </c>
      <c r="K40" s="1">
        <v>0</v>
      </c>
    </row>
    <row r="41" spans="1:11" ht="30" customHeight="1" hidden="1">
      <c r="A41" s="71"/>
      <c r="B41" s="13"/>
      <c r="C41" s="13"/>
      <c r="D41" s="1"/>
      <c r="E41" s="1"/>
      <c r="F41" s="1"/>
      <c r="G41" s="1"/>
      <c r="H41" s="1"/>
      <c r="I41" s="1"/>
      <c r="J41" s="1"/>
      <c r="K41" s="1"/>
    </row>
    <row r="42" spans="1:13" s="3" customFormat="1" ht="35.25" customHeight="1" hidden="1">
      <c r="A42" s="71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1" ht="41.25" customHeight="1">
      <c r="A43" s="71"/>
      <c r="B43" s="107" t="s">
        <v>255</v>
      </c>
      <c r="C43" s="13" t="s">
        <v>25</v>
      </c>
      <c r="D43" s="1">
        <f>SUM(E43:K43)</f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f>100-79-21</f>
        <v>0</v>
      </c>
      <c r="K43" s="1">
        <v>0</v>
      </c>
    </row>
    <row r="44" spans="1:11" ht="41.25" customHeight="1">
      <c r="A44" s="71"/>
      <c r="B44" s="108"/>
      <c r="C44" s="13" t="s">
        <v>26</v>
      </c>
      <c r="D44" s="1">
        <f>SUM(E44:I44)</f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</row>
    <row r="45" spans="1:11" ht="41.25" customHeight="1">
      <c r="A45" s="71"/>
      <c r="B45" s="108"/>
      <c r="C45" s="13" t="s">
        <v>186</v>
      </c>
      <c r="D45" s="1">
        <f>I45+H45+G45+F45+E45+J45+K45</f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f>0+21-21</f>
        <v>0</v>
      </c>
      <c r="K45" s="1">
        <v>0</v>
      </c>
    </row>
    <row r="46" spans="1:11" ht="41.25" customHeight="1">
      <c r="A46" s="71"/>
      <c r="B46" s="109"/>
      <c r="C46" s="13" t="s">
        <v>210</v>
      </c>
      <c r="D46" s="1">
        <f>I46+H46+G46+F46+E46+J46+K46</f>
        <v>1976.3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f>0+58.9+1930-5.9-6.7</f>
        <v>1976.3</v>
      </c>
      <c r="K46" s="1">
        <v>0</v>
      </c>
    </row>
    <row r="47" spans="1:11" ht="71.25" customHeight="1">
      <c r="A47" s="71"/>
      <c r="B47" s="107" t="s">
        <v>243</v>
      </c>
      <c r="C47" s="13" t="s">
        <v>25</v>
      </c>
      <c r="D47" s="1">
        <f>SUM(E47:K47)</f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f>0</f>
        <v>0</v>
      </c>
    </row>
    <row r="48" spans="1:11" ht="71.25" customHeight="1">
      <c r="A48" s="71"/>
      <c r="B48" s="108"/>
      <c r="C48" s="13" t="s">
        <v>26</v>
      </c>
      <c r="D48" s="1">
        <f>SUM(E48:I48)</f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</row>
    <row r="49" spans="1:11" ht="71.25" customHeight="1">
      <c r="A49" s="71"/>
      <c r="B49" s="108"/>
      <c r="C49" s="13" t="s">
        <v>186</v>
      </c>
      <c r="D49" s="1">
        <f>I49+H49+G49+F49+E49+J49+K49</f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f>0+21-21</f>
        <v>0</v>
      </c>
    </row>
    <row r="50" spans="1:11" ht="60.75" customHeight="1">
      <c r="A50" s="71"/>
      <c r="B50" s="109"/>
      <c r="C50" s="13" t="s">
        <v>210</v>
      </c>
      <c r="D50" s="1">
        <f>I50+H50+G50+F50+E50+J50+K50</f>
        <v>65.3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f>0+21-21+65.3</f>
        <v>65.3</v>
      </c>
    </row>
    <row r="51" spans="1:13" s="3" customFormat="1" ht="18.75" customHeight="1">
      <c r="A51" s="107" t="s">
        <v>42</v>
      </c>
      <c r="B51" s="107" t="s">
        <v>58</v>
      </c>
      <c r="C51" s="25" t="s">
        <v>117</v>
      </c>
      <c r="D51" s="10">
        <f>D52+D53+D54</f>
        <v>5221.200000000001</v>
      </c>
      <c r="E51" s="10">
        <f>E52+E53</f>
        <v>2151.8</v>
      </c>
      <c r="F51" s="10">
        <f>F52+F53</f>
        <v>2451.5000000000005</v>
      </c>
      <c r="G51" s="10">
        <f>G52+G53</f>
        <v>598.9</v>
      </c>
      <c r="H51" s="10">
        <f>H52+H53</f>
        <v>0</v>
      </c>
      <c r="I51" s="10">
        <f>I52+I53</f>
        <v>0</v>
      </c>
      <c r="J51" s="10">
        <f>J52+J53+J54</f>
        <v>19</v>
      </c>
      <c r="K51" s="10">
        <f>K52+K53</f>
        <v>0</v>
      </c>
      <c r="L51" s="40"/>
      <c r="M51" s="40"/>
    </row>
    <row r="52" spans="1:11" ht="33" customHeight="1">
      <c r="A52" s="108"/>
      <c r="B52" s="108"/>
      <c r="C52" s="13" t="s">
        <v>25</v>
      </c>
      <c r="D52" s="1">
        <f>SUM(E52:K52)</f>
        <v>5202.200000000001</v>
      </c>
      <c r="E52" s="1">
        <f>E55+E57+E59+E61</f>
        <v>2151.8</v>
      </c>
      <c r="F52" s="1">
        <f aca="true" t="shared" si="5" ref="F52:K52">F55+F57+F59+F61</f>
        <v>2451.5000000000005</v>
      </c>
      <c r="G52" s="1">
        <f t="shared" si="5"/>
        <v>598.9</v>
      </c>
      <c r="H52" s="1">
        <f t="shared" si="5"/>
        <v>0</v>
      </c>
      <c r="I52" s="1">
        <f t="shared" si="5"/>
        <v>0</v>
      </c>
      <c r="J52" s="1">
        <f t="shared" si="5"/>
        <v>0</v>
      </c>
      <c r="K52" s="1">
        <f t="shared" si="5"/>
        <v>0</v>
      </c>
    </row>
    <row r="53" spans="1:11" ht="33" customHeight="1">
      <c r="A53" s="108"/>
      <c r="B53" s="108"/>
      <c r="C53" s="13" t="s">
        <v>26</v>
      </c>
      <c r="D53" s="1">
        <f>SUM(E53:K53)</f>
        <v>0</v>
      </c>
      <c r="E53" s="1">
        <f>E56+E58+E62</f>
        <v>0</v>
      </c>
      <c r="F53" s="1">
        <f aca="true" t="shared" si="6" ref="F53:K53">F56+F58+F62</f>
        <v>0</v>
      </c>
      <c r="G53" s="1">
        <f t="shared" si="6"/>
        <v>0</v>
      </c>
      <c r="H53" s="1">
        <f t="shared" si="6"/>
        <v>0</v>
      </c>
      <c r="I53" s="1">
        <f t="shared" si="6"/>
        <v>0</v>
      </c>
      <c r="J53" s="1">
        <f t="shared" si="6"/>
        <v>0</v>
      </c>
      <c r="K53" s="1">
        <f t="shared" si="6"/>
        <v>0</v>
      </c>
    </row>
    <row r="54" spans="1:11" ht="33" customHeight="1">
      <c r="A54" s="108"/>
      <c r="B54" s="109"/>
      <c r="C54" s="13" t="s">
        <v>209</v>
      </c>
      <c r="D54" s="1">
        <f>SUM(E54:K54)</f>
        <v>19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f>J63</f>
        <v>19</v>
      </c>
      <c r="K54" s="1">
        <v>0</v>
      </c>
    </row>
    <row r="55" spans="1:11" ht="31.5">
      <c r="A55" s="108"/>
      <c r="B55" s="71" t="s">
        <v>126</v>
      </c>
      <c r="C55" s="13" t="s">
        <v>25</v>
      </c>
      <c r="D55" s="1">
        <f aca="true" t="shared" si="7" ref="D55:D66">SUM(E55:I55)</f>
        <v>2169.4</v>
      </c>
      <c r="E55" s="1">
        <f>2151.9-0.1</f>
        <v>2151.8</v>
      </c>
      <c r="F55" s="1">
        <v>0</v>
      </c>
      <c r="G55" s="1">
        <f>0+997.3-547.3-34-398.4</f>
        <v>17.600000000000023</v>
      </c>
      <c r="H55" s="1">
        <v>0</v>
      </c>
      <c r="I55" s="1">
        <v>0</v>
      </c>
      <c r="J55" s="1">
        <v>0</v>
      </c>
      <c r="K55" s="1">
        <v>0</v>
      </c>
    </row>
    <row r="56" spans="1:11" ht="34.5" customHeight="1">
      <c r="A56" s="108"/>
      <c r="B56" s="71"/>
      <c r="C56" s="13" t="s">
        <v>26</v>
      </c>
      <c r="D56" s="1">
        <f t="shared" si="7"/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</row>
    <row r="57" spans="1:11" ht="35.25" customHeight="1">
      <c r="A57" s="108"/>
      <c r="B57" s="71" t="s">
        <v>55</v>
      </c>
      <c r="C57" s="13" t="s">
        <v>25</v>
      </c>
      <c r="D57" s="1">
        <f t="shared" si="7"/>
        <v>3032.8</v>
      </c>
      <c r="E57" s="1">
        <v>0</v>
      </c>
      <c r="F57" s="1">
        <f>2308.3+12.8+130.4</f>
        <v>2451.5000000000005</v>
      </c>
      <c r="G57" s="1">
        <f>0+547.3+34</f>
        <v>581.3</v>
      </c>
      <c r="H57" s="1">
        <v>0</v>
      </c>
      <c r="I57" s="1">
        <v>0</v>
      </c>
      <c r="J57" s="1">
        <v>0</v>
      </c>
      <c r="K57" s="1">
        <v>0</v>
      </c>
    </row>
    <row r="58" spans="1:11" ht="33" customHeight="1">
      <c r="A58" s="108"/>
      <c r="B58" s="71"/>
      <c r="C58" s="13" t="s">
        <v>26</v>
      </c>
      <c r="D58" s="1">
        <f t="shared" si="7"/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</row>
    <row r="59" spans="1:11" ht="25.5" customHeight="1">
      <c r="A59" s="108"/>
      <c r="B59" s="30" t="s">
        <v>123</v>
      </c>
      <c r="C59" s="13"/>
      <c r="D59" s="1"/>
      <c r="E59" s="1"/>
      <c r="F59" s="1"/>
      <c r="G59" s="1"/>
      <c r="H59" s="1"/>
      <c r="I59" s="1"/>
      <c r="J59" s="1"/>
      <c r="K59" s="1"/>
    </row>
    <row r="60" spans="1:11" ht="32.25" customHeight="1" hidden="1">
      <c r="A60" s="108"/>
      <c r="B60" s="30"/>
      <c r="C60" s="13"/>
      <c r="D60" s="1"/>
      <c r="E60" s="1"/>
      <c r="F60" s="1"/>
      <c r="G60" s="1"/>
      <c r="H60" s="1"/>
      <c r="I60" s="1"/>
      <c r="J60" s="1"/>
      <c r="K60" s="1"/>
    </row>
    <row r="61" spans="1:11" ht="25.5" customHeight="1">
      <c r="A61" s="108"/>
      <c r="B61" s="13" t="s">
        <v>173</v>
      </c>
      <c r="C61" s="30"/>
      <c r="D61" s="1"/>
      <c r="E61" s="1"/>
      <c r="F61" s="1"/>
      <c r="G61" s="1"/>
      <c r="H61" s="1"/>
      <c r="I61" s="1"/>
      <c r="J61" s="1"/>
      <c r="K61" s="1"/>
    </row>
    <row r="62" spans="1:11" ht="33" customHeight="1">
      <c r="A62" s="108"/>
      <c r="B62" s="107" t="s">
        <v>248</v>
      </c>
      <c r="C62" s="30" t="s">
        <v>178</v>
      </c>
      <c r="D62" s="1">
        <f>E62+F62+G62+H62+I62+J62+K62</f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</row>
    <row r="63" spans="1:11" ht="33" customHeight="1">
      <c r="A63" s="109"/>
      <c r="B63" s="109"/>
      <c r="C63" s="30" t="s">
        <v>209</v>
      </c>
      <c r="D63" s="1">
        <f>E63+F63+G63+H63+I63+J63+K63</f>
        <v>19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f>0+6.4+5.9+6.7</f>
        <v>19</v>
      </c>
      <c r="K63" s="1">
        <v>0</v>
      </c>
    </row>
    <row r="64" spans="1:11" ht="18" customHeight="1">
      <c r="A64" s="107" t="s">
        <v>57</v>
      </c>
      <c r="B64" s="107" t="s">
        <v>44</v>
      </c>
      <c r="C64" s="25" t="s">
        <v>117</v>
      </c>
      <c r="D64" s="10">
        <f aca="true" t="shared" si="8" ref="D64:I64">D65+D66</f>
        <v>51.900000000000006</v>
      </c>
      <c r="E64" s="10">
        <f t="shared" si="8"/>
        <v>32.7</v>
      </c>
      <c r="F64" s="10">
        <f t="shared" si="8"/>
        <v>19.200000000000003</v>
      </c>
      <c r="G64" s="10">
        <f t="shared" si="8"/>
        <v>0</v>
      </c>
      <c r="H64" s="10">
        <f t="shared" si="8"/>
        <v>0</v>
      </c>
      <c r="I64" s="10">
        <f t="shared" si="8"/>
        <v>0</v>
      </c>
      <c r="J64" s="10">
        <f>J65+J66</f>
        <v>0</v>
      </c>
      <c r="K64" s="10">
        <f>K65+K66</f>
        <v>0</v>
      </c>
    </row>
    <row r="65" spans="1:11" ht="31.5" customHeight="1">
      <c r="A65" s="108"/>
      <c r="B65" s="108"/>
      <c r="C65" s="6" t="s">
        <v>25</v>
      </c>
      <c r="D65" s="1">
        <f t="shared" si="7"/>
        <v>51.900000000000006</v>
      </c>
      <c r="E65" s="1">
        <v>32.7</v>
      </c>
      <c r="F65" s="1">
        <f>238.1-138.1-76.8-4</f>
        <v>19.200000000000003</v>
      </c>
      <c r="G65" s="1">
        <f>0</f>
        <v>0</v>
      </c>
      <c r="H65" s="1">
        <v>0</v>
      </c>
      <c r="I65" s="1">
        <v>0</v>
      </c>
      <c r="J65" s="1">
        <v>0</v>
      </c>
      <c r="K65" s="1">
        <v>0</v>
      </c>
    </row>
    <row r="66" spans="1:11" ht="32.25" customHeight="1">
      <c r="A66" s="109"/>
      <c r="B66" s="109"/>
      <c r="C66" s="6" t="s">
        <v>26</v>
      </c>
      <c r="D66" s="1">
        <f t="shared" si="7"/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</row>
    <row r="67" spans="1:11" ht="15.75">
      <c r="A67" s="29">
        <v>1</v>
      </c>
      <c r="B67" s="24">
        <v>2</v>
      </c>
      <c r="C67" s="24">
        <v>3</v>
      </c>
      <c r="D67" s="24">
        <v>4</v>
      </c>
      <c r="E67" s="24">
        <v>5</v>
      </c>
      <c r="F67" s="24">
        <v>6</v>
      </c>
      <c r="G67" s="24">
        <v>7</v>
      </c>
      <c r="H67" s="24">
        <v>8</v>
      </c>
      <c r="I67" s="24">
        <v>9</v>
      </c>
      <c r="J67" s="24">
        <v>10</v>
      </c>
      <c r="K67" s="24">
        <v>11</v>
      </c>
    </row>
    <row r="68" spans="1:11" ht="78" customHeight="1">
      <c r="A68" s="107" t="s">
        <v>191</v>
      </c>
      <c r="B68" s="107" t="s">
        <v>250</v>
      </c>
      <c r="C68" s="25" t="s">
        <v>117</v>
      </c>
      <c r="D68" s="10">
        <f aca="true" t="shared" si="9" ref="D68:I68">D69+D70</f>
        <v>0</v>
      </c>
      <c r="E68" s="10">
        <f t="shared" si="9"/>
        <v>0</v>
      </c>
      <c r="F68" s="10">
        <f t="shared" si="9"/>
        <v>0</v>
      </c>
      <c r="G68" s="10">
        <f t="shared" si="9"/>
        <v>0</v>
      </c>
      <c r="H68" s="10">
        <f t="shared" si="9"/>
        <v>0</v>
      </c>
      <c r="I68" s="10">
        <f t="shared" si="9"/>
        <v>0</v>
      </c>
      <c r="J68" s="10">
        <f>J69+J70</f>
        <v>0</v>
      </c>
      <c r="K68" s="10">
        <f>K69+K70</f>
        <v>0</v>
      </c>
    </row>
    <row r="69" spans="1:11" ht="78" customHeight="1">
      <c r="A69" s="108"/>
      <c r="B69" s="108"/>
      <c r="C69" s="13" t="s">
        <v>26</v>
      </c>
      <c r="D69" s="1">
        <f>SUM(E69:I69)</f>
        <v>0</v>
      </c>
      <c r="E69" s="1">
        <v>0</v>
      </c>
      <c r="F69" s="1">
        <v>0</v>
      </c>
      <c r="G69" s="1">
        <f>0</f>
        <v>0</v>
      </c>
      <c r="H69" s="1">
        <v>0</v>
      </c>
      <c r="I69" s="1">
        <v>0</v>
      </c>
      <c r="J69" s="1">
        <v>0</v>
      </c>
      <c r="K69" s="1">
        <v>0</v>
      </c>
    </row>
    <row r="70" spans="1:11" ht="72" customHeight="1">
      <c r="A70" s="108"/>
      <c r="B70" s="109"/>
      <c r="C70" s="13" t="s">
        <v>175</v>
      </c>
      <c r="D70" s="1">
        <f>SUM(E70:I70)</f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</row>
    <row r="71" spans="1:11" ht="65.25" customHeight="1">
      <c r="A71" s="108"/>
      <c r="B71" s="107" t="s">
        <v>249</v>
      </c>
      <c r="C71" s="30" t="s">
        <v>26</v>
      </c>
      <c r="D71" s="1">
        <f>SUM(E71:I71)</f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</row>
    <row r="72" spans="1:11" ht="68.25" customHeight="1">
      <c r="A72" s="109"/>
      <c r="B72" s="109"/>
      <c r="C72" s="30" t="s">
        <v>209</v>
      </c>
      <c r="D72" s="1">
        <f>SUM(E72:I72)</f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</row>
    <row r="73" spans="1:11" ht="33" customHeight="1">
      <c r="A73" s="34" t="s">
        <v>66</v>
      </c>
      <c r="B73" s="30" t="s">
        <v>125</v>
      </c>
      <c r="C73" s="29"/>
      <c r="D73" s="29"/>
      <c r="E73" s="29"/>
      <c r="F73" s="29"/>
      <c r="G73" s="29"/>
      <c r="H73" s="29"/>
      <c r="I73" s="29"/>
      <c r="J73" s="29"/>
      <c r="K73" s="29"/>
    </row>
    <row r="74" spans="1:11" ht="21" customHeight="1">
      <c r="A74" s="130" t="s">
        <v>163</v>
      </c>
      <c r="B74" s="127" t="s">
        <v>196</v>
      </c>
      <c r="C74" s="25" t="s">
        <v>117</v>
      </c>
      <c r="D74" s="10">
        <f aca="true" t="shared" si="10" ref="D74:D84">E74+F74+G74+H74+I74+J74+K74</f>
        <v>0</v>
      </c>
      <c r="E74" s="10">
        <f>E75+E76+E77</f>
        <v>0</v>
      </c>
      <c r="F74" s="10">
        <f aca="true" t="shared" si="11" ref="F74:K74">F75+F76+F77</f>
        <v>0</v>
      </c>
      <c r="G74" s="10">
        <f t="shared" si="11"/>
        <v>0</v>
      </c>
      <c r="H74" s="10">
        <f t="shared" si="11"/>
        <v>0</v>
      </c>
      <c r="I74" s="10">
        <f t="shared" si="11"/>
        <v>0</v>
      </c>
      <c r="J74" s="10">
        <f t="shared" si="11"/>
        <v>0</v>
      </c>
      <c r="K74" s="10">
        <f t="shared" si="11"/>
        <v>0</v>
      </c>
    </row>
    <row r="75" spans="1:11" ht="33" customHeight="1">
      <c r="A75" s="131"/>
      <c r="B75" s="128"/>
      <c r="C75" s="13" t="s">
        <v>25</v>
      </c>
      <c r="D75" s="1">
        <f t="shared" si="10"/>
        <v>0</v>
      </c>
      <c r="E75" s="1">
        <f>E81</f>
        <v>0</v>
      </c>
      <c r="F75" s="1">
        <f aca="true" t="shared" si="12" ref="F75:K75">F81</f>
        <v>0</v>
      </c>
      <c r="G75" s="1">
        <f t="shared" si="12"/>
        <v>0</v>
      </c>
      <c r="H75" s="1">
        <f t="shared" si="12"/>
        <v>0</v>
      </c>
      <c r="I75" s="1">
        <f t="shared" si="12"/>
        <v>0</v>
      </c>
      <c r="J75" s="1">
        <f t="shared" si="12"/>
        <v>0</v>
      </c>
      <c r="K75" s="1">
        <f t="shared" si="12"/>
        <v>0</v>
      </c>
    </row>
    <row r="76" spans="1:11" ht="35.25" customHeight="1">
      <c r="A76" s="131"/>
      <c r="B76" s="128"/>
      <c r="C76" s="13" t="s">
        <v>26</v>
      </c>
      <c r="D76" s="1">
        <f t="shared" si="10"/>
        <v>0</v>
      </c>
      <c r="E76" s="1">
        <f>E82</f>
        <v>0</v>
      </c>
      <c r="F76" s="1">
        <f aca="true" t="shared" si="13" ref="F76:K76">F82</f>
        <v>0</v>
      </c>
      <c r="G76" s="1">
        <f t="shared" si="13"/>
        <v>0</v>
      </c>
      <c r="H76" s="1">
        <f t="shared" si="13"/>
        <v>0</v>
      </c>
      <c r="I76" s="1">
        <f t="shared" si="13"/>
        <v>0</v>
      </c>
      <c r="J76" s="1">
        <f t="shared" si="13"/>
        <v>0</v>
      </c>
      <c r="K76" s="1">
        <f t="shared" si="13"/>
        <v>0</v>
      </c>
    </row>
    <row r="77" spans="1:11" ht="21.75" customHeight="1" hidden="1">
      <c r="A77" s="131"/>
      <c r="B77" s="128"/>
      <c r="C77" s="55"/>
      <c r="D77" s="1"/>
      <c r="E77" s="1"/>
      <c r="F77" s="1"/>
      <c r="G77" s="1"/>
      <c r="H77" s="1"/>
      <c r="I77" s="1"/>
      <c r="J77" s="1"/>
      <c r="K77" s="1"/>
    </row>
    <row r="78" spans="1:11" ht="22.5" customHeight="1">
      <c r="A78" s="131"/>
      <c r="B78" s="128"/>
      <c r="C78" s="55" t="s">
        <v>170</v>
      </c>
      <c r="D78" s="1">
        <f t="shared" si="10"/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</row>
    <row r="79" spans="1:11" ht="35.25" customHeight="1">
      <c r="A79" s="132"/>
      <c r="B79" s="129"/>
      <c r="C79" s="13" t="s">
        <v>175</v>
      </c>
      <c r="D79" s="1">
        <f t="shared" si="10"/>
        <v>0</v>
      </c>
      <c r="E79" s="1">
        <f>E85</f>
        <v>0</v>
      </c>
      <c r="F79" s="1">
        <f aca="true" t="shared" si="14" ref="F79:K79">F85</f>
        <v>0</v>
      </c>
      <c r="G79" s="1">
        <f t="shared" si="14"/>
        <v>0</v>
      </c>
      <c r="H79" s="1">
        <f t="shared" si="14"/>
        <v>0</v>
      </c>
      <c r="I79" s="1">
        <f t="shared" si="14"/>
        <v>0</v>
      </c>
      <c r="J79" s="1">
        <f t="shared" si="14"/>
        <v>0</v>
      </c>
      <c r="K79" s="1">
        <f t="shared" si="14"/>
        <v>0</v>
      </c>
    </row>
    <row r="80" spans="1:11" ht="21.75" customHeight="1">
      <c r="A80" s="124" t="s">
        <v>164</v>
      </c>
      <c r="B80" s="107" t="s">
        <v>167</v>
      </c>
      <c r="C80" s="25" t="s">
        <v>117</v>
      </c>
      <c r="D80" s="10">
        <f t="shared" si="10"/>
        <v>0</v>
      </c>
      <c r="E80" s="10">
        <f>E81+E82+E83</f>
        <v>0</v>
      </c>
      <c r="F80" s="10">
        <f aca="true" t="shared" si="15" ref="F80:K80">F81+F82+F83</f>
        <v>0</v>
      </c>
      <c r="G80" s="10">
        <f t="shared" si="15"/>
        <v>0</v>
      </c>
      <c r="H80" s="10">
        <f t="shared" si="15"/>
        <v>0</v>
      </c>
      <c r="I80" s="10">
        <f t="shared" si="15"/>
        <v>0</v>
      </c>
      <c r="J80" s="10">
        <f t="shared" si="15"/>
        <v>0</v>
      </c>
      <c r="K80" s="10">
        <f t="shared" si="15"/>
        <v>0</v>
      </c>
    </row>
    <row r="81" spans="1:11" ht="35.25" customHeight="1">
      <c r="A81" s="125"/>
      <c r="B81" s="108"/>
      <c r="C81" s="13" t="s">
        <v>25</v>
      </c>
      <c r="D81" s="1">
        <f t="shared" si="10"/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</row>
    <row r="82" spans="1:11" ht="36" customHeight="1">
      <c r="A82" s="125"/>
      <c r="B82" s="108"/>
      <c r="C82" s="13" t="s">
        <v>26</v>
      </c>
      <c r="D82" s="1">
        <f t="shared" si="10"/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</row>
    <row r="83" spans="1:11" ht="20.25" customHeight="1" hidden="1">
      <c r="A83" s="125"/>
      <c r="B83" s="108"/>
      <c r="C83" s="55"/>
      <c r="D83" s="1"/>
      <c r="E83" s="1"/>
      <c r="F83" s="1"/>
      <c r="G83" s="1"/>
      <c r="H83" s="1"/>
      <c r="I83" s="1"/>
      <c r="J83" s="1"/>
      <c r="K83" s="1"/>
    </row>
    <row r="84" spans="1:11" ht="20.25" customHeight="1">
      <c r="A84" s="125"/>
      <c r="B84" s="108"/>
      <c r="C84" s="55" t="s">
        <v>170</v>
      </c>
      <c r="D84" s="1">
        <f t="shared" si="10"/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</row>
    <row r="85" spans="1:11" ht="36.75" customHeight="1">
      <c r="A85" s="126"/>
      <c r="B85" s="109"/>
      <c r="C85" s="13" t="s">
        <v>175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</row>
  </sheetData>
  <sheetProtection/>
  <mergeCells count="36">
    <mergeCell ref="A47:A50"/>
    <mergeCell ref="A14:A19"/>
    <mergeCell ref="B7:B13"/>
    <mergeCell ref="A7:A13"/>
    <mergeCell ref="B20:B26"/>
    <mergeCell ref="B30:B31"/>
    <mergeCell ref="A20:A28"/>
    <mergeCell ref="A30:A46"/>
    <mergeCell ref="B80:B85"/>
    <mergeCell ref="A80:A85"/>
    <mergeCell ref="B74:B79"/>
    <mergeCell ref="A74:A79"/>
    <mergeCell ref="A64:A66"/>
    <mergeCell ref="B64:B66"/>
    <mergeCell ref="B71:B72"/>
    <mergeCell ref="A68:A72"/>
    <mergeCell ref="B62:B63"/>
    <mergeCell ref="H1:K1"/>
    <mergeCell ref="B27:B28"/>
    <mergeCell ref="C4:C5"/>
    <mergeCell ref="A2:I2"/>
    <mergeCell ref="D4:K4"/>
    <mergeCell ref="A4:A5"/>
    <mergeCell ref="B36:B37"/>
    <mergeCell ref="B43:B46"/>
    <mergeCell ref="B47:B50"/>
    <mergeCell ref="A51:A63"/>
    <mergeCell ref="B51:B54"/>
    <mergeCell ref="B4:B5"/>
    <mergeCell ref="B55:B56"/>
    <mergeCell ref="B57:B58"/>
    <mergeCell ref="B68:B70"/>
    <mergeCell ref="B38:B40"/>
    <mergeCell ref="B32:B33"/>
    <mergeCell ref="B34:B35"/>
    <mergeCell ref="B14:B19"/>
  </mergeCells>
  <printOptions/>
  <pageMargins left="0.7874015748031497" right="0.7874015748031497" top="1.1811023622047245" bottom="0.5905511811023623" header="0" footer="0"/>
  <pageSetup horizontalDpi="600" verticalDpi="600" orientation="landscape" paperSize="9" scale="54" r:id="rId1"/>
  <rowBreaks count="4" manualBreakCount="4">
    <brk id="28" max="10" man="1"/>
    <brk id="46" max="10" man="1"/>
    <brk id="66" max="10" man="1"/>
    <brk id="8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26"/>
  <sheetViews>
    <sheetView view="pageBreakPreview" zoomScale="80" zoomScaleNormal="85" zoomScaleSheetLayoutView="80" zoomScalePageLayoutView="0" workbookViewId="0" topLeftCell="A106">
      <selection activeCell="A72" sqref="A1:IV16384"/>
    </sheetView>
  </sheetViews>
  <sheetFormatPr defaultColWidth="9.140625" defaultRowHeight="15"/>
  <cols>
    <col min="1" max="1" width="30.8515625" style="20" customWidth="1"/>
    <col min="2" max="2" width="74.140625" style="20" customWidth="1"/>
    <col min="3" max="3" width="36.28125" style="20" customWidth="1"/>
    <col min="4" max="11" width="12.7109375" style="20" customWidth="1"/>
    <col min="12" max="12" width="14.28125" style="3" bestFit="1" customWidth="1"/>
    <col min="13" max="13" width="13.7109375" style="4" customWidth="1"/>
    <col min="14" max="14" width="12.7109375" style="22" customWidth="1"/>
    <col min="15" max="15" width="13.28125" style="22" customWidth="1"/>
    <col min="16" max="16384" width="9.140625" style="22" customWidth="1"/>
  </cols>
  <sheetData>
    <row r="1" spans="2:11" ht="110.25" customHeight="1">
      <c r="B1" s="21"/>
      <c r="F1" s="51"/>
      <c r="G1" s="73" t="s">
        <v>156</v>
      </c>
      <c r="H1" s="73"/>
      <c r="I1" s="73"/>
      <c r="J1" s="73"/>
      <c r="K1" s="73"/>
    </row>
    <row r="2" spans="1:11" ht="38.25" customHeight="1">
      <c r="A2" s="101" t="s">
        <v>11</v>
      </c>
      <c r="B2" s="101"/>
      <c r="C2" s="101"/>
      <c r="D2" s="101"/>
      <c r="E2" s="101"/>
      <c r="F2" s="101"/>
      <c r="G2" s="101"/>
      <c r="H2" s="101"/>
      <c r="I2" s="101"/>
      <c r="J2" s="48"/>
      <c r="K2" s="48"/>
    </row>
    <row r="3" spans="1:11" ht="27" customHeight="1">
      <c r="A3" s="74" t="s">
        <v>0</v>
      </c>
      <c r="B3" s="74" t="s">
        <v>113</v>
      </c>
      <c r="C3" s="74" t="s">
        <v>12</v>
      </c>
      <c r="D3" s="74" t="s">
        <v>116</v>
      </c>
      <c r="E3" s="74"/>
      <c r="F3" s="74"/>
      <c r="G3" s="74"/>
      <c r="H3" s="74"/>
      <c r="I3" s="74"/>
      <c r="J3" s="74"/>
      <c r="K3" s="74"/>
    </row>
    <row r="4" spans="1:13" ht="24" customHeight="1">
      <c r="A4" s="74"/>
      <c r="B4" s="74"/>
      <c r="C4" s="74"/>
      <c r="D4" s="29" t="s">
        <v>1</v>
      </c>
      <c r="E4" s="29" t="s">
        <v>2</v>
      </c>
      <c r="F4" s="29" t="s">
        <v>8</v>
      </c>
      <c r="G4" s="29" t="s">
        <v>22</v>
      </c>
      <c r="H4" s="29" t="s">
        <v>23</v>
      </c>
      <c r="I4" s="29" t="s">
        <v>24</v>
      </c>
      <c r="J4" s="29" t="s">
        <v>129</v>
      </c>
      <c r="K4" s="29" t="s">
        <v>130</v>
      </c>
      <c r="L4" s="5"/>
      <c r="M4" s="5"/>
    </row>
    <row r="5" spans="1:11" ht="15.7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</row>
    <row r="6" spans="1:13" ht="17.25" customHeight="1">
      <c r="A6" s="72" t="s">
        <v>3</v>
      </c>
      <c r="B6" s="134" t="s">
        <v>152</v>
      </c>
      <c r="C6" s="25" t="s">
        <v>117</v>
      </c>
      <c r="D6" s="10">
        <f aca="true" t="shared" si="0" ref="D6:D15">SUM(E6:K6)</f>
        <v>405766.20000000007</v>
      </c>
      <c r="E6" s="10">
        <f aca="true" t="shared" si="1" ref="E6:K6">E7+E8+E9+E10</f>
        <v>18785.1</v>
      </c>
      <c r="F6" s="10">
        <f t="shared" si="1"/>
        <v>27695.7</v>
      </c>
      <c r="G6" s="10">
        <f t="shared" si="1"/>
        <v>24603.600000000002</v>
      </c>
      <c r="H6" s="10">
        <f t="shared" si="1"/>
        <v>97757.5</v>
      </c>
      <c r="I6" s="10">
        <f t="shared" si="1"/>
        <v>109849.50000000001</v>
      </c>
      <c r="J6" s="10">
        <f t="shared" si="1"/>
        <v>83502.40000000001</v>
      </c>
      <c r="K6" s="10">
        <f t="shared" si="1"/>
        <v>43572.4</v>
      </c>
      <c r="L6" s="7"/>
      <c r="M6" s="8"/>
    </row>
    <row r="7" spans="1:13" ht="17.25" customHeight="1">
      <c r="A7" s="72"/>
      <c r="B7" s="134"/>
      <c r="C7" s="13" t="s">
        <v>4</v>
      </c>
      <c r="D7" s="1">
        <f t="shared" si="0"/>
        <v>390521.10000000003</v>
      </c>
      <c r="E7" s="1">
        <f aca="true" t="shared" si="2" ref="E7:K8">E12+E118</f>
        <v>14526.199999999999</v>
      </c>
      <c r="F7" s="1">
        <f t="shared" si="2"/>
        <v>23444.3</v>
      </c>
      <c r="G7" s="1">
        <f t="shared" si="2"/>
        <v>23470.9</v>
      </c>
      <c r="H7" s="1">
        <f t="shared" si="2"/>
        <v>95890.3</v>
      </c>
      <c r="I7" s="1">
        <f t="shared" si="2"/>
        <v>109045.40000000001</v>
      </c>
      <c r="J7" s="1">
        <f t="shared" si="2"/>
        <v>81072</v>
      </c>
      <c r="K7" s="1">
        <f t="shared" si="2"/>
        <v>43072</v>
      </c>
      <c r="L7" s="9"/>
      <c r="M7" s="8"/>
    </row>
    <row r="8" spans="1:13" ht="17.25" customHeight="1">
      <c r="A8" s="72"/>
      <c r="B8" s="134"/>
      <c r="C8" s="13" t="s">
        <v>6</v>
      </c>
      <c r="D8" s="1">
        <f t="shared" si="0"/>
        <v>3295.4999999999995</v>
      </c>
      <c r="E8" s="1">
        <f t="shared" si="2"/>
        <v>1614</v>
      </c>
      <c r="F8" s="1">
        <f t="shared" si="2"/>
        <v>236.80000000000004</v>
      </c>
      <c r="G8" s="1">
        <f t="shared" si="2"/>
        <v>236.9</v>
      </c>
      <c r="H8" s="1">
        <f t="shared" si="2"/>
        <v>160.5</v>
      </c>
      <c r="I8" s="1">
        <f t="shared" si="2"/>
        <v>177.10000000000002</v>
      </c>
      <c r="J8" s="1">
        <f t="shared" si="2"/>
        <v>435.1</v>
      </c>
      <c r="K8" s="1">
        <f t="shared" si="2"/>
        <v>435.1</v>
      </c>
      <c r="L8" s="9"/>
      <c r="M8" s="8"/>
    </row>
    <row r="9" spans="1:13" ht="17.25" customHeight="1">
      <c r="A9" s="72"/>
      <c r="B9" s="134"/>
      <c r="C9" s="13" t="s">
        <v>7</v>
      </c>
      <c r="D9" s="1">
        <f t="shared" si="0"/>
        <v>11076</v>
      </c>
      <c r="E9" s="1">
        <f>E14+E120</f>
        <v>2563.4</v>
      </c>
      <c r="F9" s="1">
        <f aca="true" t="shared" si="3" ref="F9:K9">F14+F120</f>
        <v>3516.7000000000003</v>
      </c>
      <c r="G9" s="1">
        <f t="shared" si="3"/>
        <v>601.6</v>
      </c>
      <c r="H9" s="1">
        <f>H14+H120</f>
        <v>1706.6999999999998</v>
      </c>
      <c r="I9" s="1">
        <f t="shared" si="3"/>
        <v>627</v>
      </c>
      <c r="J9" s="1">
        <f t="shared" si="3"/>
        <v>1995.3</v>
      </c>
      <c r="K9" s="1">
        <f t="shared" si="3"/>
        <v>65.3</v>
      </c>
      <c r="L9" s="9"/>
      <c r="M9" s="8"/>
    </row>
    <row r="10" spans="1:13" ht="17.25" customHeight="1">
      <c r="A10" s="72"/>
      <c r="B10" s="134"/>
      <c r="C10" s="13" t="s">
        <v>5</v>
      </c>
      <c r="D10" s="1">
        <f t="shared" si="0"/>
        <v>873.5999999999999</v>
      </c>
      <c r="E10" s="1">
        <f>E15+E121</f>
        <v>81.5</v>
      </c>
      <c r="F10" s="1">
        <f aca="true" t="shared" si="4" ref="F10:K10">F15+F121</f>
        <v>497.9</v>
      </c>
      <c r="G10" s="1">
        <f t="shared" si="4"/>
        <v>294.2</v>
      </c>
      <c r="H10" s="1">
        <f>H15+H121</f>
        <v>0</v>
      </c>
      <c r="I10" s="1">
        <f t="shared" si="4"/>
        <v>0</v>
      </c>
      <c r="J10" s="1">
        <f t="shared" si="4"/>
        <v>0</v>
      </c>
      <c r="K10" s="1">
        <f t="shared" si="4"/>
        <v>0</v>
      </c>
      <c r="L10" s="9"/>
      <c r="M10" s="8"/>
    </row>
    <row r="11" spans="1:13" ht="17.25" customHeight="1">
      <c r="A11" s="72" t="s">
        <v>9</v>
      </c>
      <c r="B11" s="72" t="s">
        <v>86</v>
      </c>
      <c r="C11" s="25" t="s">
        <v>117</v>
      </c>
      <c r="D11" s="10">
        <f t="shared" si="0"/>
        <v>290350.50000000006</v>
      </c>
      <c r="E11" s="10">
        <f aca="true" t="shared" si="5" ref="E11:K11">E12+E13+E14+E15</f>
        <v>18785.1</v>
      </c>
      <c r="F11" s="10">
        <f t="shared" si="5"/>
        <v>27695.7</v>
      </c>
      <c r="G11" s="10">
        <f t="shared" si="5"/>
        <v>24603.600000000002</v>
      </c>
      <c r="H11" s="10">
        <f>H12+H13+H14+H15</f>
        <v>17757.500000000004</v>
      </c>
      <c r="I11" s="10">
        <f t="shared" si="5"/>
        <v>74433.80000000002</v>
      </c>
      <c r="J11" s="10">
        <f t="shared" si="5"/>
        <v>83502.40000000001</v>
      </c>
      <c r="K11" s="10">
        <f t="shared" si="5"/>
        <v>43572.4</v>
      </c>
      <c r="L11" s="11"/>
      <c r="M11" s="8"/>
    </row>
    <row r="12" spans="1:13" ht="17.25" customHeight="1">
      <c r="A12" s="72"/>
      <c r="B12" s="72"/>
      <c r="C12" s="13" t="s">
        <v>4</v>
      </c>
      <c r="D12" s="1">
        <f t="shared" si="0"/>
        <v>275105.4</v>
      </c>
      <c r="E12" s="1">
        <f aca="true" t="shared" si="6" ref="E12:H15">E22+E73+E103</f>
        <v>14526.199999999999</v>
      </c>
      <c r="F12" s="1">
        <f t="shared" si="6"/>
        <v>23444.3</v>
      </c>
      <c r="G12" s="1">
        <f t="shared" si="6"/>
        <v>23470.9</v>
      </c>
      <c r="H12" s="1">
        <f t="shared" si="6"/>
        <v>15890.300000000003</v>
      </c>
      <c r="I12" s="1">
        <f>I22+I73+I103+I108</f>
        <v>73629.70000000001</v>
      </c>
      <c r="J12" s="1">
        <f>J22+J73+J103+J112</f>
        <v>81072</v>
      </c>
      <c r="K12" s="1">
        <f>K22+K73+K103+K112</f>
        <v>43072</v>
      </c>
      <c r="L12" s="11"/>
      <c r="M12" s="8"/>
    </row>
    <row r="13" spans="1:13" ht="17.25" customHeight="1">
      <c r="A13" s="72"/>
      <c r="B13" s="72"/>
      <c r="C13" s="13" t="s">
        <v>6</v>
      </c>
      <c r="D13" s="1">
        <f t="shared" si="0"/>
        <v>3295.4999999999995</v>
      </c>
      <c r="E13" s="1">
        <f t="shared" si="6"/>
        <v>1614</v>
      </c>
      <c r="F13" s="1">
        <f t="shared" si="6"/>
        <v>236.80000000000004</v>
      </c>
      <c r="G13" s="1">
        <f t="shared" si="6"/>
        <v>236.9</v>
      </c>
      <c r="H13" s="1">
        <f t="shared" si="6"/>
        <v>160.5</v>
      </c>
      <c r="I13" s="1">
        <f aca="true" t="shared" si="7" ref="I13:K15">I23+I74+I104</f>
        <v>177.10000000000002</v>
      </c>
      <c r="J13" s="1">
        <f t="shared" si="7"/>
        <v>435.1</v>
      </c>
      <c r="K13" s="1">
        <f t="shared" si="7"/>
        <v>435.1</v>
      </c>
      <c r="L13" s="11"/>
      <c r="M13" s="8"/>
    </row>
    <row r="14" spans="1:13" ht="17.25" customHeight="1">
      <c r="A14" s="72"/>
      <c r="B14" s="72"/>
      <c r="C14" s="13" t="s">
        <v>7</v>
      </c>
      <c r="D14" s="1">
        <f t="shared" si="0"/>
        <v>11076</v>
      </c>
      <c r="E14" s="1">
        <f t="shared" si="6"/>
        <v>2563.4</v>
      </c>
      <c r="F14" s="1">
        <f t="shared" si="6"/>
        <v>3516.7000000000003</v>
      </c>
      <c r="G14" s="1">
        <f t="shared" si="6"/>
        <v>601.6</v>
      </c>
      <c r="H14" s="1">
        <f t="shared" si="6"/>
        <v>1706.6999999999998</v>
      </c>
      <c r="I14" s="1">
        <f t="shared" si="7"/>
        <v>627</v>
      </c>
      <c r="J14" s="1">
        <f t="shared" si="7"/>
        <v>1995.3</v>
      </c>
      <c r="K14" s="1">
        <f t="shared" si="7"/>
        <v>65.3</v>
      </c>
      <c r="L14" s="11"/>
      <c r="M14" s="8"/>
    </row>
    <row r="15" spans="1:13" ht="17.25" customHeight="1">
      <c r="A15" s="72"/>
      <c r="B15" s="72"/>
      <c r="C15" s="13" t="s">
        <v>5</v>
      </c>
      <c r="D15" s="1">
        <f t="shared" si="0"/>
        <v>873.5999999999999</v>
      </c>
      <c r="E15" s="1">
        <f t="shared" si="6"/>
        <v>81.5</v>
      </c>
      <c r="F15" s="1">
        <f t="shared" si="6"/>
        <v>497.9</v>
      </c>
      <c r="G15" s="1">
        <f t="shared" si="6"/>
        <v>294.2</v>
      </c>
      <c r="H15" s="1">
        <f t="shared" si="6"/>
        <v>0</v>
      </c>
      <c r="I15" s="1">
        <f t="shared" si="7"/>
        <v>0</v>
      </c>
      <c r="J15" s="1">
        <f t="shared" si="7"/>
        <v>0</v>
      </c>
      <c r="K15" s="1">
        <f t="shared" si="7"/>
        <v>0</v>
      </c>
      <c r="L15" s="11"/>
      <c r="M15" s="8"/>
    </row>
    <row r="16" spans="1:13" ht="17.25" customHeight="1" hidden="1">
      <c r="A16" s="72"/>
      <c r="B16" s="72"/>
      <c r="C16" s="25"/>
      <c r="D16" s="10"/>
      <c r="E16" s="10"/>
      <c r="F16" s="10"/>
      <c r="G16" s="10"/>
      <c r="H16" s="10"/>
      <c r="I16" s="10"/>
      <c r="J16" s="10"/>
      <c r="K16" s="10"/>
      <c r="L16" s="11"/>
      <c r="M16" s="8"/>
    </row>
    <row r="17" spans="1:13" ht="17.25" customHeight="1" hidden="1">
      <c r="A17" s="72"/>
      <c r="B17" s="72"/>
      <c r="C17" s="13"/>
      <c r="D17" s="1"/>
      <c r="E17" s="1"/>
      <c r="F17" s="1"/>
      <c r="G17" s="1"/>
      <c r="H17" s="1"/>
      <c r="I17" s="1"/>
      <c r="J17" s="1"/>
      <c r="K17" s="1"/>
      <c r="L17" s="11"/>
      <c r="M17" s="8"/>
    </row>
    <row r="18" spans="1:13" ht="17.25" customHeight="1" hidden="1">
      <c r="A18" s="72"/>
      <c r="B18" s="72"/>
      <c r="C18" s="13"/>
      <c r="D18" s="1"/>
      <c r="E18" s="1"/>
      <c r="F18" s="1"/>
      <c r="G18" s="1"/>
      <c r="H18" s="1"/>
      <c r="I18" s="1"/>
      <c r="J18" s="1"/>
      <c r="K18" s="1"/>
      <c r="L18" s="11"/>
      <c r="M18" s="8"/>
    </row>
    <row r="19" spans="1:13" ht="17.25" customHeight="1" hidden="1">
      <c r="A19" s="72"/>
      <c r="B19" s="72"/>
      <c r="C19" s="13"/>
      <c r="D19" s="1"/>
      <c r="E19" s="1"/>
      <c r="F19" s="1"/>
      <c r="G19" s="1"/>
      <c r="H19" s="1"/>
      <c r="I19" s="1"/>
      <c r="J19" s="1"/>
      <c r="K19" s="1"/>
      <c r="L19" s="11"/>
      <c r="M19" s="8"/>
    </row>
    <row r="20" spans="1:13" ht="17.25" customHeight="1" hidden="1">
      <c r="A20" s="72"/>
      <c r="B20" s="72"/>
      <c r="C20" s="13"/>
      <c r="D20" s="1"/>
      <c r="E20" s="1"/>
      <c r="F20" s="1"/>
      <c r="G20" s="1"/>
      <c r="H20" s="1"/>
      <c r="I20" s="1"/>
      <c r="J20" s="1"/>
      <c r="K20" s="1"/>
      <c r="L20" s="11"/>
      <c r="M20" s="8"/>
    </row>
    <row r="21" spans="1:15" ht="17.25" customHeight="1">
      <c r="A21" s="71" t="s">
        <v>10</v>
      </c>
      <c r="B21" s="71" t="s">
        <v>67</v>
      </c>
      <c r="C21" s="13" t="s">
        <v>117</v>
      </c>
      <c r="D21" s="1">
        <f>SUM(E21:K21)</f>
        <v>126913.29999999999</v>
      </c>
      <c r="E21" s="1">
        <f aca="true" t="shared" si="8" ref="E21:K21">SUM(E22:E25)</f>
        <v>2846.3</v>
      </c>
      <c r="F21" s="1">
        <f t="shared" si="8"/>
        <v>8587.5</v>
      </c>
      <c r="G21" s="1">
        <f t="shared" si="8"/>
        <v>2978.0000000000027</v>
      </c>
      <c r="H21" s="1">
        <f t="shared" si="8"/>
        <v>17757.500000000004</v>
      </c>
      <c r="I21" s="1">
        <f t="shared" si="8"/>
        <v>18340</v>
      </c>
      <c r="J21" s="1">
        <f t="shared" si="8"/>
        <v>32831.6</v>
      </c>
      <c r="K21" s="1">
        <f t="shared" si="8"/>
        <v>43572.4</v>
      </c>
      <c r="L21" s="12"/>
      <c r="M21" s="8"/>
      <c r="N21" s="23"/>
      <c r="O21" s="23"/>
    </row>
    <row r="22" spans="1:15" ht="17.25" customHeight="1">
      <c r="A22" s="71"/>
      <c r="B22" s="71"/>
      <c r="C22" s="13" t="s">
        <v>4</v>
      </c>
      <c r="D22" s="1">
        <f>SUM(E22:K22)</f>
        <v>118819.70000000001</v>
      </c>
      <c r="E22" s="2">
        <f>E32+E37+E42+E47+E52+E57</f>
        <v>2147.3</v>
      </c>
      <c r="F22" s="2">
        <f aca="true" t="shared" si="9" ref="E22:I25">F32+F37+F42+F47+F52+F57</f>
        <v>6973.200000000001</v>
      </c>
      <c r="G22" s="2">
        <f t="shared" si="9"/>
        <v>2654.300000000003</v>
      </c>
      <c r="H22" s="2">
        <f t="shared" si="9"/>
        <v>15890.300000000003</v>
      </c>
      <c r="I22" s="2">
        <f t="shared" si="9"/>
        <v>17535.9</v>
      </c>
      <c r="J22" s="2">
        <f>J32+J37+J42+J47+J52+J57+J63+J68</f>
        <v>30546.7</v>
      </c>
      <c r="K22" s="2">
        <f>K32+K37+K42+K47+K52+K57+K63+K68</f>
        <v>43072</v>
      </c>
      <c r="L22" s="11"/>
      <c r="M22" s="8"/>
      <c r="N22" s="23"/>
      <c r="O22" s="23"/>
    </row>
    <row r="23" spans="1:15" ht="17.25" customHeight="1">
      <c r="A23" s="71"/>
      <c r="B23" s="71"/>
      <c r="C23" s="13" t="s">
        <v>6</v>
      </c>
      <c r="D23" s="1">
        <f>SUM(E23:K23)</f>
        <v>1417.1000000000001</v>
      </c>
      <c r="E23" s="2">
        <f t="shared" si="9"/>
        <v>238.6</v>
      </c>
      <c r="F23" s="2">
        <f t="shared" si="9"/>
        <v>70.4</v>
      </c>
      <c r="G23" s="2">
        <f t="shared" si="9"/>
        <v>26.80000000000001</v>
      </c>
      <c r="H23" s="2">
        <f t="shared" si="9"/>
        <v>160.5</v>
      </c>
      <c r="I23" s="2">
        <f t="shared" si="9"/>
        <v>177.10000000000002</v>
      </c>
      <c r="J23" s="2">
        <f>J33+J38+J43+J48+J53+J58+J64+J69</f>
        <v>308.6</v>
      </c>
      <c r="K23" s="2">
        <f>K33+K38+K43+K48+K53+K58+K64+K69</f>
        <v>435.1</v>
      </c>
      <c r="L23" s="11"/>
      <c r="M23" s="8"/>
      <c r="N23" s="23"/>
      <c r="O23" s="23"/>
    </row>
    <row r="24" spans="1:15" ht="17.25" customHeight="1">
      <c r="A24" s="71"/>
      <c r="B24" s="71"/>
      <c r="C24" s="13" t="s">
        <v>7</v>
      </c>
      <c r="D24" s="1">
        <f>SUM(E24:K24)</f>
        <v>5802.900000000001</v>
      </c>
      <c r="E24" s="2">
        <f>E34+E39+E44+E49+E54+E59+E65+E70</f>
        <v>378.9</v>
      </c>
      <c r="F24" s="2">
        <f aca="true" t="shared" si="10" ref="F24:K24">F34+F39+F44+F49+F54+F59+F65+F70</f>
        <v>1046</v>
      </c>
      <c r="G24" s="2">
        <f t="shared" si="10"/>
        <v>2.7000000000000455</v>
      </c>
      <c r="H24" s="2">
        <f t="shared" si="10"/>
        <v>1706.6999999999998</v>
      </c>
      <c r="I24" s="2">
        <f t="shared" si="10"/>
        <v>627</v>
      </c>
      <c r="J24" s="2">
        <f t="shared" si="10"/>
        <v>1976.3</v>
      </c>
      <c r="K24" s="2">
        <f t="shared" si="10"/>
        <v>65.3</v>
      </c>
      <c r="L24" s="11"/>
      <c r="M24" s="8"/>
      <c r="N24" s="23"/>
      <c r="O24" s="23"/>
    </row>
    <row r="25" spans="1:14" ht="17.25" customHeight="1">
      <c r="A25" s="71"/>
      <c r="B25" s="71"/>
      <c r="C25" s="13" t="s">
        <v>5</v>
      </c>
      <c r="D25" s="1">
        <f>SUM(E25:K30)</f>
        <v>873.5999999999999</v>
      </c>
      <c r="E25" s="2">
        <f t="shared" si="9"/>
        <v>81.5</v>
      </c>
      <c r="F25" s="2">
        <f t="shared" si="9"/>
        <v>497.9</v>
      </c>
      <c r="G25" s="2">
        <f t="shared" si="9"/>
        <v>294.2</v>
      </c>
      <c r="H25" s="2">
        <f t="shared" si="9"/>
        <v>0</v>
      </c>
      <c r="I25" s="2">
        <f t="shared" si="9"/>
        <v>0</v>
      </c>
      <c r="J25" s="2">
        <f>J35+J40+J45+J50+J55+J60</f>
        <v>0</v>
      </c>
      <c r="K25" s="2">
        <f>K35+K40+K45+K50+K55+K60</f>
        <v>0</v>
      </c>
      <c r="L25" s="11"/>
      <c r="M25" s="8"/>
      <c r="N25" s="23"/>
    </row>
    <row r="26" spans="1:15" ht="17.25" customHeight="1" hidden="1">
      <c r="A26" s="71"/>
      <c r="B26" s="71" t="s">
        <v>53</v>
      </c>
      <c r="C26" s="13"/>
      <c r="D26" s="1"/>
      <c r="E26" s="1"/>
      <c r="F26" s="1"/>
      <c r="G26" s="1"/>
      <c r="H26" s="1"/>
      <c r="I26" s="1"/>
      <c r="J26" s="1"/>
      <c r="K26" s="1"/>
      <c r="L26" s="11"/>
      <c r="M26" s="8"/>
      <c r="N26" s="23"/>
      <c r="O26" s="23"/>
    </row>
    <row r="27" spans="1:15" ht="17.25" customHeight="1" hidden="1">
      <c r="A27" s="71"/>
      <c r="B27" s="71"/>
      <c r="C27" s="13" t="s">
        <v>4</v>
      </c>
      <c r="D27" s="1">
        <f>SUM(E27:G27)</f>
        <v>0</v>
      </c>
      <c r="E27" s="1">
        <f>2033.7-2033.7</f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1"/>
      <c r="M27" s="14"/>
      <c r="N27" s="23"/>
      <c r="O27" s="23"/>
    </row>
    <row r="28" spans="1:15" ht="17.25" customHeight="1" hidden="1">
      <c r="A28" s="71"/>
      <c r="B28" s="71"/>
      <c r="C28" s="13" t="s">
        <v>6</v>
      </c>
      <c r="D28" s="1">
        <f>SUM(E28:G28)</f>
        <v>0</v>
      </c>
      <c r="E28" s="1">
        <f>226-226</f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1"/>
      <c r="M28" s="8"/>
      <c r="N28" s="23"/>
      <c r="O28" s="23"/>
    </row>
    <row r="29" spans="1:15" ht="17.25" customHeight="1" hidden="1">
      <c r="A29" s="71"/>
      <c r="B29" s="71"/>
      <c r="C29" s="13" t="s">
        <v>7</v>
      </c>
      <c r="D29" s="1">
        <f>SUM(E29:G29)</f>
        <v>0</v>
      </c>
      <c r="E29" s="1">
        <f>'Прил. №3 (муниц.бюдж.)'!E23</f>
        <v>0</v>
      </c>
      <c r="F29" s="1">
        <f>'Прил. №3 (муниц.бюдж.)'!F23</f>
        <v>0</v>
      </c>
      <c r="G29" s="1">
        <f>'Прил. №3 (муниц.бюдж.)'!G23</f>
        <v>0</v>
      </c>
      <c r="H29" s="1">
        <f>'Прил. №3 (муниц.бюдж.)'!H23</f>
        <v>0</v>
      </c>
      <c r="I29" s="1">
        <f>'Прил. №3 (муниц.бюдж.)'!I23</f>
        <v>0</v>
      </c>
      <c r="J29" s="1">
        <f>'Прил. №3 (муниц.бюдж.)'!J23</f>
        <v>0</v>
      </c>
      <c r="K29" s="1">
        <f>'Прил. №3 (муниц.бюдж.)'!K23</f>
        <v>0</v>
      </c>
      <c r="L29" s="11"/>
      <c r="M29" s="14"/>
      <c r="N29" s="23"/>
      <c r="O29" s="23"/>
    </row>
    <row r="30" spans="1:14" ht="17.25" customHeight="1" hidden="1">
      <c r="A30" s="71"/>
      <c r="B30" s="71"/>
      <c r="C30" s="13" t="s">
        <v>5</v>
      </c>
      <c r="D30" s="1">
        <f>SUM(E30:G30)</f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1"/>
      <c r="M30" s="8"/>
      <c r="N30" s="23"/>
    </row>
    <row r="31" spans="1:15" ht="17.25" customHeight="1">
      <c r="A31" s="71"/>
      <c r="B31" s="71" t="s">
        <v>62</v>
      </c>
      <c r="C31" s="13" t="s">
        <v>117</v>
      </c>
      <c r="D31" s="1">
        <f aca="true" t="shared" si="11" ref="D31:D60">SUM(E31:K31)</f>
        <v>753.6</v>
      </c>
      <c r="E31" s="1">
        <f aca="true" t="shared" si="12" ref="E31:K31">SUM(E32:E35)</f>
        <v>753.6</v>
      </c>
      <c r="F31" s="1">
        <f t="shared" si="12"/>
        <v>0</v>
      </c>
      <c r="G31" s="1">
        <f t="shared" si="12"/>
        <v>0</v>
      </c>
      <c r="H31" s="1">
        <f t="shared" si="12"/>
        <v>0</v>
      </c>
      <c r="I31" s="1">
        <f t="shared" si="12"/>
        <v>0</v>
      </c>
      <c r="J31" s="1">
        <f t="shared" si="12"/>
        <v>0</v>
      </c>
      <c r="K31" s="1">
        <f t="shared" si="12"/>
        <v>0</v>
      </c>
      <c r="L31" s="11"/>
      <c r="M31" s="8"/>
      <c r="N31" s="23"/>
      <c r="O31" s="23"/>
    </row>
    <row r="32" spans="1:15" ht="17.25" customHeight="1">
      <c r="A32" s="71"/>
      <c r="B32" s="71"/>
      <c r="C32" s="13" t="s">
        <v>4</v>
      </c>
      <c r="D32" s="1">
        <f t="shared" si="11"/>
        <v>543.7</v>
      </c>
      <c r="E32" s="1">
        <v>543.7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1"/>
      <c r="M32" s="14"/>
      <c r="N32" s="23"/>
      <c r="O32" s="23"/>
    </row>
    <row r="33" spans="1:15" ht="17.25" customHeight="1">
      <c r="A33" s="71"/>
      <c r="B33" s="71"/>
      <c r="C33" s="13" t="s">
        <v>6</v>
      </c>
      <c r="D33" s="1">
        <f t="shared" si="11"/>
        <v>60.4</v>
      </c>
      <c r="E33" s="1">
        <v>60.4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1"/>
      <c r="M33" s="8"/>
      <c r="N33" s="23"/>
      <c r="O33" s="23"/>
    </row>
    <row r="34" spans="1:15" ht="17.25" customHeight="1">
      <c r="A34" s="71"/>
      <c r="B34" s="71"/>
      <c r="C34" s="13" t="s">
        <v>7</v>
      </c>
      <c r="D34" s="1">
        <f t="shared" si="11"/>
        <v>95.9</v>
      </c>
      <c r="E34" s="1">
        <f>'Прил. №3 (муниц.бюдж.)'!E27</f>
        <v>95.9</v>
      </c>
      <c r="F34" s="1">
        <f>'Прил. №3 (муниц.бюдж.)'!F27</f>
        <v>0</v>
      </c>
      <c r="G34" s="1">
        <f>'Прил. №3 (муниц.бюдж.)'!G27</f>
        <v>0</v>
      </c>
      <c r="H34" s="1">
        <f>'Прил. №3 (муниц.бюдж.)'!H27</f>
        <v>0</v>
      </c>
      <c r="I34" s="1">
        <f>'Прил. №3 (муниц.бюдж.)'!I27</f>
        <v>0</v>
      </c>
      <c r="J34" s="1">
        <f>'Прил. №3 (муниц.бюдж.)'!J27</f>
        <v>0</v>
      </c>
      <c r="K34" s="1">
        <f>'Прил. №3 (муниц.бюдж.)'!K27</f>
        <v>0</v>
      </c>
      <c r="L34" s="11"/>
      <c r="M34" s="14"/>
      <c r="N34" s="23"/>
      <c r="O34" s="23"/>
    </row>
    <row r="35" spans="1:14" ht="17.25" customHeight="1">
      <c r="A35" s="71"/>
      <c r="B35" s="71"/>
      <c r="C35" s="13" t="s">
        <v>5</v>
      </c>
      <c r="D35" s="1">
        <f t="shared" si="11"/>
        <v>53.6</v>
      </c>
      <c r="E35" s="1">
        <f>0+53.6</f>
        <v>53.6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1"/>
      <c r="M35" s="8"/>
      <c r="N35" s="23"/>
    </row>
    <row r="36" spans="1:15" ht="17.25" customHeight="1">
      <c r="A36" s="71"/>
      <c r="B36" s="71" t="s">
        <v>61</v>
      </c>
      <c r="C36" s="13" t="s">
        <v>117</v>
      </c>
      <c r="D36" s="1">
        <f t="shared" si="11"/>
        <v>2092.7000000000003</v>
      </c>
      <c r="E36" s="1">
        <f aca="true" t="shared" si="13" ref="E36:K36">SUM(E37:E40)</f>
        <v>2092.7000000000003</v>
      </c>
      <c r="F36" s="1">
        <f t="shared" si="13"/>
        <v>0</v>
      </c>
      <c r="G36" s="1">
        <f t="shared" si="13"/>
        <v>0</v>
      </c>
      <c r="H36" s="1">
        <f t="shared" si="13"/>
        <v>0</v>
      </c>
      <c r="I36" s="1">
        <f t="shared" si="13"/>
        <v>0</v>
      </c>
      <c r="J36" s="1">
        <f t="shared" si="13"/>
        <v>0</v>
      </c>
      <c r="K36" s="1">
        <f t="shared" si="13"/>
        <v>0</v>
      </c>
      <c r="L36" s="11"/>
      <c r="M36" s="8"/>
      <c r="N36" s="23"/>
      <c r="O36" s="23"/>
    </row>
    <row r="37" spans="1:15" ht="17.25" customHeight="1">
      <c r="A37" s="71"/>
      <c r="B37" s="71"/>
      <c r="C37" s="13" t="s">
        <v>4</v>
      </c>
      <c r="D37" s="1">
        <f t="shared" si="11"/>
        <v>1603.6</v>
      </c>
      <c r="E37" s="1">
        <v>1603.6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1"/>
      <c r="M37" s="14"/>
      <c r="N37" s="23"/>
      <c r="O37" s="23"/>
    </row>
    <row r="38" spans="1:15" ht="17.25" customHeight="1">
      <c r="A38" s="71"/>
      <c r="B38" s="71"/>
      <c r="C38" s="13" t="s">
        <v>6</v>
      </c>
      <c r="D38" s="1">
        <f t="shared" si="11"/>
        <v>178.2</v>
      </c>
      <c r="E38" s="1">
        <v>178.2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1"/>
      <c r="M38" s="8"/>
      <c r="N38" s="23"/>
      <c r="O38" s="23"/>
    </row>
    <row r="39" spans="1:15" ht="17.25" customHeight="1">
      <c r="A39" s="71"/>
      <c r="B39" s="71"/>
      <c r="C39" s="13" t="s">
        <v>7</v>
      </c>
      <c r="D39" s="1">
        <f t="shared" si="11"/>
        <v>283</v>
      </c>
      <c r="E39" s="1">
        <f>'Прил. №3 (муниц.бюдж.)'!E30</f>
        <v>283</v>
      </c>
      <c r="F39" s="1">
        <f>'Прил. №3 (муниц.бюдж.)'!F30</f>
        <v>0</v>
      </c>
      <c r="G39" s="1">
        <f>'Прил. №3 (муниц.бюдж.)'!G30</f>
        <v>0</v>
      </c>
      <c r="H39" s="1">
        <f>'Прил. №3 (муниц.бюдж.)'!H30</f>
        <v>0</v>
      </c>
      <c r="I39" s="1">
        <f>'Прил. №3 (муниц.бюдж.)'!I30</f>
        <v>0</v>
      </c>
      <c r="J39" s="1">
        <f>'Прил. №3 (муниц.бюдж.)'!J30</f>
        <v>0</v>
      </c>
      <c r="K39" s="1">
        <f>'Прил. №3 (муниц.бюдж.)'!K30</f>
        <v>0</v>
      </c>
      <c r="L39" s="11"/>
      <c r="M39" s="14"/>
      <c r="N39" s="23"/>
      <c r="O39" s="23"/>
    </row>
    <row r="40" spans="1:14" ht="17.25" customHeight="1">
      <c r="A40" s="71"/>
      <c r="B40" s="71"/>
      <c r="C40" s="13" t="s">
        <v>5</v>
      </c>
      <c r="D40" s="1">
        <f t="shared" si="11"/>
        <v>27.9</v>
      </c>
      <c r="E40" s="1">
        <v>27.9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1"/>
      <c r="M40" s="8"/>
      <c r="N40" s="23"/>
    </row>
    <row r="41" spans="1:15" ht="17.25" customHeight="1">
      <c r="A41" s="71"/>
      <c r="B41" s="71" t="s">
        <v>234</v>
      </c>
      <c r="C41" s="13" t="s">
        <v>117</v>
      </c>
      <c r="D41" s="1">
        <f t="shared" si="11"/>
        <v>8587.5</v>
      </c>
      <c r="E41" s="1">
        <f aca="true" t="shared" si="14" ref="E41:K41">SUM(E42:E45)</f>
        <v>0</v>
      </c>
      <c r="F41" s="1">
        <f t="shared" si="14"/>
        <v>8587.5</v>
      </c>
      <c r="G41" s="1">
        <f t="shared" si="14"/>
        <v>0</v>
      </c>
      <c r="H41" s="1">
        <f t="shared" si="14"/>
        <v>0</v>
      </c>
      <c r="I41" s="1">
        <f t="shared" si="14"/>
        <v>0</v>
      </c>
      <c r="J41" s="1">
        <f t="shared" si="14"/>
        <v>0</v>
      </c>
      <c r="K41" s="1">
        <f t="shared" si="14"/>
        <v>0</v>
      </c>
      <c r="L41" s="11"/>
      <c r="M41" s="8"/>
      <c r="N41" s="23"/>
      <c r="O41" s="23"/>
    </row>
    <row r="42" spans="1:15" ht="17.25" customHeight="1">
      <c r="A42" s="71"/>
      <c r="B42" s="71"/>
      <c r="C42" s="13" t="s">
        <v>4</v>
      </c>
      <c r="D42" s="1">
        <f t="shared" si="11"/>
        <v>6973.200000000001</v>
      </c>
      <c r="E42" s="1">
        <v>0</v>
      </c>
      <c r="F42" s="1">
        <f>7842.6-869.4</f>
        <v>6973.200000000001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1"/>
      <c r="M42" s="14"/>
      <c r="N42" s="23"/>
      <c r="O42" s="23"/>
    </row>
    <row r="43" spans="1:15" ht="17.25" customHeight="1">
      <c r="A43" s="71"/>
      <c r="B43" s="71"/>
      <c r="C43" s="13" t="s">
        <v>6</v>
      </c>
      <c r="D43" s="1">
        <f t="shared" si="11"/>
        <v>70.4</v>
      </c>
      <c r="E43" s="1">
        <v>0</v>
      </c>
      <c r="F43" s="1">
        <f>79.2-8.8</f>
        <v>70.4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1"/>
      <c r="M43" s="8"/>
      <c r="N43" s="23"/>
      <c r="O43" s="23"/>
    </row>
    <row r="44" spans="1:15" ht="17.25" customHeight="1">
      <c r="A44" s="71"/>
      <c r="B44" s="71"/>
      <c r="C44" s="13" t="s">
        <v>7</v>
      </c>
      <c r="D44" s="1">
        <f t="shared" si="11"/>
        <v>1046</v>
      </c>
      <c r="E44" s="1">
        <f>'Прил. №3 (муниц.бюдж.)'!E32</f>
        <v>0</v>
      </c>
      <c r="F44" s="1">
        <f>'Прил. №3 (муниц.бюдж.)'!F32</f>
        <v>1046</v>
      </c>
      <c r="G44" s="1">
        <f>'Прил. №3 (муниц.бюдж.)'!G32</f>
        <v>0</v>
      </c>
      <c r="H44" s="1">
        <f>'Прил. №3 (муниц.бюдж.)'!H32</f>
        <v>0</v>
      </c>
      <c r="I44" s="1">
        <f>'Прил. №3 (муниц.бюдж.)'!I32</f>
        <v>0</v>
      </c>
      <c r="J44" s="1">
        <f>'Прил. №3 (муниц.бюдж.)'!J32</f>
        <v>0</v>
      </c>
      <c r="K44" s="1">
        <f>'Прил. №3 (муниц.бюдж.)'!K32</f>
        <v>0</v>
      </c>
      <c r="L44" s="11"/>
      <c r="M44" s="14"/>
      <c r="N44" s="23"/>
      <c r="O44" s="23"/>
    </row>
    <row r="45" spans="1:14" ht="17.25" customHeight="1">
      <c r="A45" s="71"/>
      <c r="B45" s="71"/>
      <c r="C45" s="13" t="s">
        <v>5</v>
      </c>
      <c r="D45" s="1">
        <f t="shared" si="11"/>
        <v>497.9</v>
      </c>
      <c r="E45" s="1">
        <v>0</v>
      </c>
      <c r="F45" s="1">
        <f>0+497.9</f>
        <v>497.9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1"/>
      <c r="M45" s="8"/>
      <c r="N45" s="23"/>
    </row>
    <row r="46" spans="1:15" ht="17.25" customHeight="1">
      <c r="A46" s="71"/>
      <c r="B46" s="71" t="s">
        <v>118</v>
      </c>
      <c r="C46" s="13" t="s">
        <v>117</v>
      </c>
      <c r="D46" s="1">
        <f t="shared" si="11"/>
        <v>2978.0000000000027</v>
      </c>
      <c r="E46" s="1">
        <f aca="true" t="shared" si="15" ref="E46:K46">SUM(E47:E50)</f>
        <v>0</v>
      </c>
      <c r="F46" s="1">
        <f t="shared" si="15"/>
        <v>0</v>
      </c>
      <c r="G46" s="1">
        <f t="shared" si="15"/>
        <v>2978.0000000000027</v>
      </c>
      <c r="H46" s="1">
        <f t="shared" si="15"/>
        <v>0</v>
      </c>
      <c r="I46" s="1">
        <f t="shared" si="15"/>
        <v>0</v>
      </c>
      <c r="J46" s="1">
        <f t="shared" si="15"/>
        <v>0</v>
      </c>
      <c r="K46" s="1">
        <f t="shared" si="15"/>
        <v>0</v>
      </c>
      <c r="L46" s="11"/>
      <c r="M46" s="8"/>
      <c r="N46" s="23"/>
      <c r="O46" s="23"/>
    </row>
    <row r="47" spans="1:15" ht="17.25" customHeight="1">
      <c r="A47" s="71"/>
      <c r="B47" s="71"/>
      <c r="C47" s="13" t="s">
        <v>4</v>
      </c>
      <c r="D47" s="1">
        <f t="shared" si="11"/>
        <v>2654.300000000003</v>
      </c>
      <c r="E47" s="1">
        <v>0</v>
      </c>
      <c r="F47" s="1">
        <v>0</v>
      </c>
      <c r="G47" s="1">
        <f>19821.9-17167.6</f>
        <v>2654.300000000003</v>
      </c>
      <c r="H47" s="1">
        <v>0</v>
      </c>
      <c r="I47" s="1">
        <v>0</v>
      </c>
      <c r="J47" s="1">
        <v>0</v>
      </c>
      <c r="K47" s="1">
        <v>0</v>
      </c>
      <c r="L47" s="11"/>
      <c r="M47" s="14"/>
      <c r="N47" s="23"/>
      <c r="O47" s="23"/>
    </row>
    <row r="48" spans="1:15" ht="17.25" customHeight="1">
      <c r="A48" s="71"/>
      <c r="B48" s="71"/>
      <c r="C48" s="13" t="s">
        <v>6</v>
      </c>
      <c r="D48" s="1">
        <f t="shared" si="11"/>
        <v>26.80000000000001</v>
      </c>
      <c r="E48" s="1">
        <v>0</v>
      </c>
      <c r="F48" s="1">
        <v>0</v>
      </c>
      <c r="G48" s="1">
        <f>200-173.2</f>
        <v>26.80000000000001</v>
      </c>
      <c r="H48" s="1">
        <v>0</v>
      </c>
      <c r="I48" s="1">
        <v>0</v>
      </c>
      <c r="J48" s="1">
        <v>0</v>
      </c>
      <c r="K48" s="1">
        <v>0</v>
      </c>
      <c r="L48" s="11"/>
      <c r="M48" s="8"/>
      <c r="N48" s="23"/>
      <c r="O48" s="23"/>
    </row>
    <row r="49" spans="1:15" ht="17.25" customHeight="1">
      <c r="A49" s="71"/>
      <c r="B49" s="71"/>
      <c r="C49" s="13" t="s">
        <v>7</v>
      </c>
      <c r="D49" s="1">
        <f t="shared" si="11"/>
        <v>2.7000000000000455</v>
      </c>
      <c r="E49" s="1">
        <f>'Прил. №3 (муниц.бюдж.)'!E34</f>
        <v>0</v>
      </c>
      <c r="F49" s="1">
        <f>'Прил. №3 (муниц.бюдж.)'!F34</f>
        <v>0</v>
      </c>
      <c r="G49" s="1">
        <f>'Прил. №3 (муниц.бюдж.)'!G34</f>
        <v>2.7000000000000455</v>
      </c>
      <c r="H49" s="1">
        <f>'Прил. №3 (муниц.бюдж.)'!H34</f>
        <v>0</v>
      </c>
      <c r="I49" s="1">
        <f>'Прил. №3 (муниц.бюдж.)'!I34</f>
        <v>0</v>
      </c>
      <c r="J49" s="1">
        <f>'Прил. №3 (муниц.бюдж.)'!J34</f>
        <v>0</v>
      </c>
      <c r="K49" s="1">
        <f>'Прил. №3 (муниц.бюдж.)'!K34</f>
        <v>0</v>
      </c>
      <c r="L49" s="11"/>
      <c r="M49" s="14"/>
      <c r="N49" s="23"/>
      <c r="O49" s="23"/>
    </row>
    <row r="50" spans="1:14" ht="17.25" customHeight="1">
      <c r="A50" s="71"/>
      <c r="B50" s="71"/>
      <c r="C50" s="13" t="s">
        <v>5</v>
      </c>
      <c r="D50" s="1">
        <f t="shared" si="11"/>
        <v>294.2</v>
      </c>
      <c r="E50" s="1">
        <v>0</v>
      </c>
      <c r="F50" s="1">
        <v>0</v>
      </c>
      <c r="G50" s="1">
        <f>0+294.2</f>
        <v>294.2</v>
      </c>
      <c r="H50" s="1">
        <v>0</v>
      </c>
      <c r="I50" s="1">
        <v>0</v>
      </c>
      <c r="J50" s="1">
        <v>0</v>
      </c>
      <c r="K50" s="1">
        <v>0</v>
      </c>
      <c r="L50" s="11"/>
      <c r="M50" s="8"/>
      <c r="N50" s="23"/>
    </row>
    <row r="51" spans="1:15" ht="17.25" customHeight="1">
      <c r="A51" s="71"/>
      <c r="B51" s="71" t="s">
        <v>235</v>
      </c>
      <c r="C51" s="13" t="s">
        <v>117</v>
      </c>
      <c r="D51" s="1">
        <f t="shared" si="11"/>
        <v>17757.500000000004</v>
      </c>
      <c r="E51" s="1">
        <f aca="true" t="shared" si="16" ref="E51:K51">SUM(E52:E55)</f>
        <v>0</v>
      </c>
      <c r="F51" s="1">
        <f t="shared" si="16"/>
        <v>0</v>
      </c>
      <c r="G51" s="1">
        <f t="shared" si="16"/>
        <v>0</v>
      </c>
      <c r="H51" s="1">
        <f>SUM(H52:H55)</f>
        <v>17757.500000000004</v>
      </c>
      <c r="I51" s="1">
        <f t="shared" si="16"/>
        <v>0</v>
      </c>
      <c r="J51" s="1">
        <f t="shared" si="16"/>
        <v>0</v>
      </c>
      <c r="K51" s="1">
        <f t="shared" si="16"/>
        <v>0</v>
      </c>
      <c r="L51" s="11"/>
      <c r="M51" s="8"/>
      <c r="N51" s="23"/>
      <c r="O51" s="23"/>
    </row>
    <row r="52" spans="1:15" ht="17.25" customHeight="1">
      <c r="A52" s="71"/>
      <c r="B52" s="71"/>
      <c r="C52" s="13" t="s">
        <v>4</v>
      </c>
      <c r="D52" s="1">
        <f t="shared" si="11"/>
        <v>15890.300000000003</v>
      </c>
      <c r="E52" s="1">
        <v>0</v>
      </c>
      <c r="F52" s="1">
        <v>0</v>
      </c>
      <c r="G52" s="1">
        <v>0</v>
      </c>
      <c r="H52" s="1">
        <f>19821.9-2031.6-1900</f>
        <v>15890.300000000003</v>
      </c>
      <c r="I52" s="1">
        <v>0</v>
      </c>
      <c r="J52" s="1">
        <v>0</v>
      </c>
      <c r="K52" s="1">
        <v>0</v>
      </c>
      <c r="L52" s="11"/>
      <c r="M52" s="14"/>
      <c r="N52" s="23"/>
      <c r="O52" s="23"/>
    </row>
    <row r="53" spans="1:15" ht="17.25" customHeight="1">
      <c r="A53" s="71"/>
      <c r="B53" s="71"/>
      <c r="C53" s="13" t="s">
        <v>6</v>
      </c>
      <c r="D53" s="1">
        <f t="shared" si="11"/>
        <v>160.5</v>
      </c>
      <c r="E53" s="1">
        <v>0</v>
      </c>
      <c r="F53" s="1">
        <v>0</v>
      </c>
      <c r="G53" s="1">
        <v>0</v>
      </c>
      <c r="H53" s="1">
        <f>200-20.3-19.2</f>
        <v>160.5</v>
      </c>
      <c r="I53" s="1">
        <v>0</v>
      </c>
      <c r="J53" s="1">
        <v>0</v>
      </c>
      <c r="K53" s="1">
        <v>0</v>
      </c>
      <c r="L53" s="11"/>
      <c r="M53" s="8"/>
      <c r="N53" s="23"/>
      <c r="O53" s="23"/>
    </row>
    <row r="54" spans="1:15" ht="17.25" customHeight="1">
      <c r="A54" s="71"/>
      <c r="B54" s="71"/>
      <c r="C54" s="13" t="s">
        <v>7</v>
      </c>
      <c r="D54" s="1">
        <f t="shared" si="11"/>
        <v>1706.6999999999998</v>
      </c>
      <c r="E54" s="1">
        <f>'Прил. №3 (муниц.бюдж.)'!E36</f>
        <v>0</v>
      </c>
      <c r="F54" s="1">
        <f>'Прил. №3 (муниц.бюдж.)'!F36</f>
        <v>0</v>
      </c>
      <c r="G54" s="1">
        <f>'Прил. №3 (муниц.бюдж.)'!G36</f>
        <v>0</v>
      </c>
      <c r="H54" s="1">
        <f>'Прил. №3 (муниц.бюдж.)'!H36</f>
        <v>1706.6999999999998</v>
      </c>
      <c r="I54" s="1">
        <f>'Прил. №3 (муниц.бюдж.)'!I36</f>
        <v>0</v>
      </c>
      <c r="J54" s="1">
        <f>'Прил. №3 (муниц.бюдж.)'!J36</f>
        <v>0</v>
      </c>
      <c r="K54" s="1">
        <f>'Прил. №3 (муниц.бюдж.)'!K36</f>
        <v>0</v>
      </c>
      <c r="L54" s="11"/>
      <c r="M54" s="14"/>
      <c r="N54" s="23"/>
      <c r="O54" s="23"/>
    </row>
    <row r="55" spans="1:14" ht="17.25" customHeight="1">
      <c r="A55" s="71"/>
      <c r="B55" s="71"/>
      <c r="C55" s="13" t="s">
        <v>5</v>
      </c>
      <c r="D55" s="1">
        <f t="shared" si="11"/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1"/>
      <c r="M55" s="8"/>
      <c r="N55" s="23"/>
    </row>
    <row r="56" spans="1:15" ht="24" customHeight="1">
      <c r="A56" s="71"/>
      <c r="B56" s="71" t="s">
        <v>237</v>
      </c>
      <c r="C56" s="13" t="s">
        <v>117</v>
      </c>
      <c r="D56" s="1">
        <f t="shared" si="11"/>
        <v>18340</v>
      </c>
      <c r="E56" s="1">
        <f aca="true" t="shared" si="17" ref="E56:K56">SUM(E57:E60)</f>
        <v>0</v>
      </c>
      <c r="F56" s="1">
        <f t="shared" si="17"/>
        <v>0</v>
      </c>
      <c r="G56" s="1">
        <f t="shared" si="17"/>
        <v>0</v>
      </c>
      <c r="H56" s="1">
        <f t="shared" si="17"/>
        <v>0</v>
      </c>
      <c r="I56" s="1">
        <f t="shared" si="17"/>
        <v>18340</v>
      </c>
      <c r="J56" s="1">
        <f t="shared" si="17"/>
        <v>0</v>
      </c>
      <c r="K56" s="1">
        <f t="shared" si="17"/>
        <v>0</v>
      </c>
      <c r="L56" s="11"/>
      <c r="M56" s="8"/>
      <c r="N56" s="23"/>
      <c r="O56" s="23"/>
    </row>
    <row r="57" spans="1:15" ht="24" customHeight="1">
      <c r="A57" s="71"/>
      <c r="B57" s="71"/>
      <c r="C57" s="13" t="s">
        <v>4</v>
      </c>
      <c r="D57" s="1">
        <f t="shared" si="11"/>
        <v>17535.9</v>
      </c>
      <c r="E57" s="1">
        <v>0</v>
      </c>
      <c r="F57" s="1">
        <v>0</v>
      </c>
      <c r="G57" s="1">
        <v>0</v>
      </c>
      <c r="H57" s="1">
        <v>0</v>
      </c>
      <c r="I57" s="1">
        <f>(20666-3130.1)</f>
        <v>17535.9</v>
      </c>
      <c r="J57" s="1">
        <v>0</v>
      </c>
      <c r="K57" s="1">
        <v>0</v>
      </c>
      <c r="L57" s="11"/>
      <c r="M57" s="14"/>
      <c r="N57" s="23"/>
      <c r="O57" s="23"/>
    </row>
    <row r="58" spans="1:15" ht="24" customHeight="1">
      <c r="A58" s="71"/>
      <c r="B58" s="71"/>
      <c r="C58" s="13" t="s">
        <v>6</v>
      </c>
      <c r="D58" s="1">
        <f t="shared" si="11"/>
        <v>177.10000000000002</v>
      </c>
      <c r="E58" s="1">
        <v>0</v>
      </c>
      <c r="F58" s="1">
        <v>0</v>
      </c>
      <c r="G58" s="1">
        <v>0</v>
      </c>
      <c r="H58" s="1">
        <v>0</v>
      </c>
      <c r="I58" s="1">
        <f>208.8-31.7</f>
        <v>177.10000000000002</v>
      </c>
      <c r="J58" s="1">
        <v>0</v>
      </c>
      <c r="K58" s="1">
        <v>0</v>
      </c>
      <c r="L58" s="11"/>
      <c r="M58" s="8"/>
      <c r="N58" s="23"/>
      <c r="O58" s="23"/>
    </row>
    <row r="59" spans="1:15" ht="24" customHeight="1">
      <c r="A59" s="71"/>
      <c r="B59" s="71"/>
      <c r="C59" s="13" t="s">
        <v>7</v>
      </c>
      <c r="D59" s="1">
        <f t="shared" si="11"/>
        <v>627</v>
      </c>
      <c r="E59" s="1">
        <f>'Прил. №3 (муниц.бюдж.)'!E38</f>
        <v>0</v>
      </c>
      <c r="F59" s="1">
        <f>'Прил. №3 (муниц.бюдж.)'!F38</f>
        <v>0</v>
      </c>
      <c r="G59" s="1">
        <f>'Прил. №3 (муниц.бюдж.)'!G38</f>
        <v>0</v>
      </c>
      <c r="H59" s="1">
        <f>'Прил. №3 (муниц.бюдж.)'!H38</f>
        <v>0</v>
      </c>
      <c r="I59" s="1">
        <f>'Прил. №3 (муниц.бюдж.)'!I40</f>
        <v>627</v>
      </c>
      <c r="J59" s="1">
        <f>'Прил. №3 (муниц.бюдж.)'!J38</f>
        <v>0</v>
      </c>
      <c r="K59" s="1">
        <f>'Прил. №3 (муниц.бюдж.)'!K38</f>
        <v>0</v>
      </c>
      <c r="L59" s="11"/>
      <c r="M59" s="14"/>
      <c r="N59" s="23"/>
      <c r="O59" s="23"/>
    </row>
    <row r="60" spans="1:14" ht="24" customHeight="1">
      <c r="A60" s="71"/>
      <c r="B60" s="71"/>
      <c r="C60" s="13" t="s">
        <v>5</v>
      </c>
      <c r="D60" s="1">
        <f t="shared" si="11"/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1"/>
      <c r="M60" s="8"/>
      <c r="N60" s="23"/>
    </row>
    <row r="61" spans="1:13" s="3" customFormat="1" ht="8.25" customHeight="1" hidden="1">
      <c r="A61" s="71"/>
      <c r="B61" s="30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15" ht="27.75" customHeight="1">
      <c r="A62" s="71"/>
      <c r="B62" s="71" t="s">
        <v>256</v>
      </c>
      <c r="C62" s="13" t="s">
        <v>117</v>
      </c>
      <c r="D62" s="1">
        <f aca="true" t="shared" si="18" ref="D62:D86">SUM(E62:K62)</f>
        <v>32831.6</v>
      </c>
      <c r="E62" s="1">
        <f aca="true" t="shared" si="19" ref="E62:K62">SUM(E63:E66)</f>
        <v>0</v>
      </c>
      <c r="F62" s="1">
        <f t="shared" si="19"/>
        <v>0</v>
      </c>
      <c r="G62" s="1">
        <f t="shared" si="19"/>
        <v>0</v>
      </c>
      <c r="H62" s="1">
        <f t="shared" si="19"/>
        <v>0</v>
      </c>
      <c r="I62" s="1">
        <f t="shared" si="19"/>
        <v>0</v>
      </c>
      <c r="J62" s="1">
        <f>SUM(J63:J66)</f>
        <v>32831.6</v>
      </c>
      <c r="K62" s="1">
        <f t="shared" si="19"/>
        <v>0</v>
      </c>
      <c r="L62" s="11"/>
      <c r="M62" s="8"/>
      <c r="N62" s="23"/>
      <c r="O62" s="23"/>
    </row>
    <row r="63" spans="1:15" ht="27.75" customHeight="1">
      <c r="A63" s="71"/>
      <c r="B63" s="71"/>
      <c r="C63" s="13" t="s">
        <v>4</v>
      </c>
      <c r="D63" s="1">
        <f t="shared" si="18"/>
        <v>30546.7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f>0+38878.1-3905.2-4426.2</f>
        <v>30546.7</v>
      </c>
      <c r="K63" s="1">
        <v>0</v>
      </c>
      <c r="L63" s="11"/>
      <c r="M63" s="14"/>
      <c r="N63" s="23"/>
      <c r="O63" s="23"/>
    </row>
    <row r="64" spans="1:15" ht="27.75" customHeight="1">
      <c r="A64" s="71"/>
      <c r="B64" s="71"/>
      <c r="C64" s="13" t="s">
        <v>6</v>
      </c>
      <c r="D64" s="1">
        <f t="shared" si="18"/>
        <v>308.6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f>0+392.7-39.4-44.7</f>
        <v>308.6</v>
      </c>
      <c r="K64" s="1">
        <v>0</v>
      </c>
      <c r="L64" s="11"/>
      <c r="M64" s="8"/>
      <c r="N64" s="23"/>
      <c r="O64" s="23"/>
    </row>
    <row r="65" spans="1:15" ht="27.75" customHeight="1">
      <c r="A65" s="71"/>
      <c r="B65" s="71"/>
      <c r="C65" s="13" t="s">
        <v>7</v>
      </c>
      <c r="D65" s="1">
        <f>SUM(E65:K65)</f>
        <v>1976.3</v>
      </c>
      <c r="E65" s="1">
        <f>'Прил. №3 (муниц.бюдж.)'!E43</f>
        <v>0</v>
      </c>
      <c r="F65" s="1">
        <f>'Прил. №3 (муниц.бюдж.)'!F43</f>
        <v>0</v>
      </c>
      <c r="G65" s="1">
        <f>'Прил. №3 (муниц.бюдж.)'!G43</f>
        <v>0</v>
      </c>
      <c r="H65" s="1">
        <f>'Прил. №3 (муниц.бюдж.)'!H43</f>
        <v>0</v>
      </c>
      <c r="I65" s="1">
        <f>'Прил. №3 (муниц.бюдж.)'!I43</f>
        <v>0</v>
      </c>
      <c r="J65" s="1">
        <f>'Прил. №3 (муниц.бюдж.)'!J46</f>
        <v>1976.3</v>
      </c>
      <c r="K65" s="1">
        <v>0</v>
      </c>
      <c r="L65" s="11"/>
      <c r="M65" s="14"/>
      <c r="N65" s="23"/>
      <c r="O65" s="23"/>
    </row>
    <row r="66" spans="1:14" ht="27.75" customHeight="1">
      <c r="A66" s="71"/>
      <c r="B66" s="71"/>
      <c r="C66" s="13" t="s">
        <v>5</v>
      </c>
      <c r="D66" s="1">
        <f t="shared" si="18"/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f>'Прил. №3 (муниц.бюдж.)'!J47</f>
        <v>0</v>
      </c>
      <c r="K66" s="1">
        <v>0</v>
      </c>
      <c r="L66" s="11"/>
      <c r="M66" s="8"/>
      <c r="N66" s="23"/>
    </row>
    <row r="67" spans="1:15" ht="55.5" customHeight="1">
      <c r="A67" s="71"/>
      <c r="B67" s="71" t="s">
        <v>236</v>
      </c>
      <c r="C67" s="13" t="s">
        <v>117</v>
      </c>
      <c r="D67" s="1">
        <f t="shared" si="18"/>
        <v>43572.4</v>
      </c>
      <c r="E67" s="1">
        <f aca="true" t="shared" si="20" ref="E67:J67">SUM(E68:E71)</f>
        <v>0</v>
      </c>
      <c r="F67" s="1">
        <f t="shared" si="20"/>
        <v>0</v>
      </c>
      <c r="G67" s="1">
        <f t="shared" si="20"/>
        <v>0</v>
      </c>
      <c r="H67" s="1">
        <f t="shared" si="20"/>
        <v>0</v>
      </c>
      <c r="I67" s="1">
        <f t="shared" si="20"/>
        <v>0</v>
      </c>
      <c r="J67" s="1">
        <f t="shared" si="20"/>
        <v>0</v>
      </c>
      <c r="K67" s="1">
        <f>SUM(K68:K71)</f>
        <v>43572.4</v>
      </c>
      <c r="L67" s="11"/>
      <c r="M67" s="8"/>
      <c r="N67" s="23"/>
      <c r="O67" s="23"/>
    </row>
    <row r="68" spans="1:15" ht="55.5" customHeight="1">
      <c r="A68" s="71"/>
      <c r="B68" s="71"/>
      <c r="C68" s="13" t="s">
        <v>4</v>
      </c>
      <c r="D68" s="1">
        <f t="shared" si="18"/>
        <v>43072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f>0+43072</f>
        <v>43072</v>
      </c>
      <c r="L68" s="11"/>
      <c r="M68" s="14"/>
      <c r="N68" s="23"/>
      <c r="O68" s="23"/>
    </row>
    <row r="69" spans="1:15" ht="55.5" customHeight="1">
      <c r="A69" s="71"/>
      <c r="B69" s="71"/>
      <c r="C69" s="13" t="s">
        <v>6</v>
      </c>
      <c r="D69" s="1">
        <f t="shared" si="18"/>
        <v>435.1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f>0+435.1</f>
        <v>435.1</v>
      </c>
      <c r="L69" s="11"/>
      <c r="M69" s="8"/>
      <c r="N69" s="23"/>
      <c r="O69" s="23"/>
    </row>
    <row r="70" spans="1:15" ht="55.5" customHeight="1">
      <c r="A70" s="71"/>
      <c r="B70" s="71"/>
      <c r="C70" s="13" t="s">
        <v>7</v>
      </c>
      <c r="D70" s="1">
        <f t="shared" si="18"/>
        <v>65.3</v>
      </c>
      <c r="E70" s="1">
        <f>'Прил. №3 (муниц.бюдж.)'!E47</f>
        <v>0</v>
      </c>
      <c r="F70" s="1">
        <f>'Прил. №3 (муниц.бюдж.)'!F47</f>
        <v>0</v>
      </c>
      <c r="G70" s="1">
        <f>'Прил. №3 (муниц.бюдж.)'!G47</f>
        <v>0</v>
      </c>
      <c r="H70" s="1">
        <f>'Прил. №3 (муниц.бюдж.)'!H47</f>
        <v>0</v>
      </c>
      <c r="I70" s="1">
        <f>'Прил. №3 (муниц.бюдж.)'!I47</f>
        <v>0</v>
      </c>
      <c r="J70" s="1">
        <f>'Прил. №3 (муниц.бюдж.)'!J47</f>
        <v>0</v>
      </c>
      <c r="K70" s="1">
        <f>'Прил. №3 (муниц.бюдж.)'!K50</f>
        <v>65.3</v>
      </c>
      <c r="L70" s="11"/>
      <c r="M70" s="14"/>
      <c r="N70" s="23"/>
      <c r="O70" s="23"/>
    </row>
    <row r="71" spans="1:14" ht="55.5" customHeight="1">
      <c r="A71" s="71"/>
      <c r="B71" s="71"/>
      <c r="C71" s="13" t="s">
        <v>5</v>
      </c>
      <c r="D71" s="1">
        <f t="shared" si="18"/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1"/>
      <c r="M71" s="8"/>
      <c r="N71" s="23"/>
    </row>
    <row r="72" spans="1:15" ht="17.25" customHeight="1">
      <c r="A72" s="71" t="s">
        <v>42</v>
      </c>
      <c r="B72" s="71" t="s">
        <v>63</v>
      </c>
      <c r="C72" s="13" t="s">
        <v>117</v>
      </c>
      <c r="D72" s="1">
        <f>SUM(E72:K72)</f>
        <v>68957</v>
      </c>
      <c r="E72" s="1">
        <f aca="true" t="shared" si="21" ref="E72:K72">SUM(E73:E76)</f>
        <v>15700.7</v>
      </c>
      <c r="F72" s="1">
        <f>SUM(F73:F76)</f>
        <v>18959.899999999998</v>
      </c>
      <c r="G72" s="1">
        <f t="shared" si="21"/>
        <v>21625.6</v>
      </c>
      <c r="H72" s="1">
        <f t="shared" si="21"/>
        <v>0</v>
      </c>
      <c r="I72" s="1">
        <f t="shared" si="21"/>
        <v>0</v>
      </c>
      <c r="J72" s="1">
        <f>J77+J82+J87+J92+J97</f>
        <v>12670.8</v>
      </c>
      <c r="K72" s="1">
        <f t="shared" si="21"/>
        <v>0</v>
      </c>
      <c r="L72" s="11"/>
      <c r="M72" s="8"/>
      <c r="O72" s="23"/>
    </row>
    <row r="73" spans="1:15" ht="17.25" customHeight="1">
      <c r="A73" s="71"/>
      <c r="B73" s="71"/>
      <c r="C73" s="13" t="s">
        <v>4</v>
      </c>
      <c r="D73" s="1">
        <f>SUM(E73:K73)</f>
        <v>61879.2</v>
      </c>
      <c r="E73" s="1">
        <f>E78+E83+E88+E93</f>
        <v>12194</v>
      </c>
      <c r="F73" s="1">
        <f aca="true" t="shared" si="22" ref="F73:K73">F78+F83+F88+F93</f>
        <v>16343.3</v>
      </c>
      <c r="G73" s="1">
        <f t="shared" si="22"/>
        <v>20816.6</v>
      </c>
      <c r="H73" s="1">
        <f t="shared" si="22"/>
        <v>0</v>
      </c>
      <c r="I73" s="1">
        <f t="shared" si="22"/>
        <v>0</v>
      </c>
      <c r="J73" s="1">
        <f>J78+J83+J88+J93+J98</f>
        <v>12525.3</v>
      </c>
      <c r="K73" s="1">
        <f t="shared" si="22"/>
        <v>0</v>
      </c>
      <c r="L73" s="11"/>
      <c r="M73" s="14"/>
      <c r="O73" s="23"/>
    </row>
    <row r="74" spans="1:15" ht="17.25" customHeight="1">
      <c r="A74" s="71"/>
      <c r="B74" s="71"/>
      <c r="C74" s="13" t="s">
        <v>6</v>
      </c>
      <c r="D74" s="1">
        <f t="shared" si="18"/>
        <v>1856.6</v>
      </c>
      <c r="E74" s="1">
        <f>E79+E84+E89+E94</f>
        <v>1354.9</v>
      </c>
      <c r="F74" s="1">
        <f aca="true" t="shared" si="23" ref="F74:K74">F79+F84+F89+F94</f>
        <v>165.10000000000002</v>
      </c>
      <c r="G74" s="1">
        <f t="shared" si="23"/>
        <v>210.1</v>
      </c>
      <c r="H74" s="1">
        <f t="shared" si="23"/>
        <v>0</v>
      </c>
      <c r="I74" s="1">
        <f t="shared" si="23"/>
        <v>0</v>
      </c>
      <c r="J74" s="1">
        <f>J79+J84+J89+J94+J99</f>
        <v>126.5</v>
      </c>
      <c r="K74" s="1">
        <f t="shared" si="23"/>
        <v>0</v>
      </c>
      <c r="L74" s="11"/>
      <c r="M74" s="8"/>
      <c r="N74" s="23"/>
      <c r="O74" s="23"/>
    </row>
    <row r="75" spans="1:15" ht="17.25" customHeight="1">
      <c r="A75" s="71"/>
      <c r="B75" s="71"/>
      <c r="C75" s="13" t="s">
        <v>7</v>
      </c>
      <c r="D75" s="1">
        <f>SUM(E75:K75)</f>
        <v>5221.200000000001</v>
      </c>
      <c r="E75" s="1">
        <f>E80+E85+E90+E95</f>
        <v>2151.8</v>
      </c>
      <c r="F75" s="1">
        <f aca="true" t="shared" si="24" ref="F75:K75">F80+F85+F90+F95</f>
        <v>2451.5000000000005</v>
      </c>
      <c r="G75" s="1">
        <f t="shared" si="24"/>
        <v>598.9</v>
      </c>
      <c r="H75" s="1">
        <f t="shared" si="24"/>
        <v>0</v>
      </c>
      <c r="I75" s="1">
        <f t="shared" si="24"/>
        <v>0</v>
      </c>
      <c r="J75" s="1">
        <f>J80+J85+J90+J95+J100</f>
        <v>19</v>
      </c>
      <c r="K75" s="1">
        <f t="shared" si="24"/>
        <v>0</v>
      </c>
      <c r="L75" s="11"/>
      <c r="M75" s="14"/>
      <c r="O75" s="23"/>
    </row>
    <row r="76" spans="1:13" ht="17.25" customHeight="1">
      <c r="A76" s="71"/>
      <c r="B76" s="71"/>
      <c r="C76" s="13" t="s">
        <v>5</v>
      </c>
      <c r="D76" s="1">
        <f t="shared" si="18"/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f>J81+J86+J91+J96+J101</f>
        <v>0</v>
      </c>
      <c r="K76" s="1">
        <v>0</v>
      </c>
      <c r="L76" s="11"/>
      <c r="M76" s="8"/>
    </row>
    <row r="77" spans="1:13" ht="17.25" customHeight="1">
      <c r="A77" s="71"/>
      <c r="B77" s="71" t="s">
        <v>126</v>
      </c>
      <c r="C77" s="13" t="s">
        <v>117</v>
      </c>
      <c r="D77" s="1">
        <f t="shared" si="18"/>
        <v>33059.1</v>
      </c>
      <c r="E77" s="1">
        <f aca="true" t="shared" si="25" ref="E77:K77">SUM(E78:E81)</f>
        <v>15700.7</v>
      </c>
      <c r="F77" s="1">
        <f t="shared" si="25"/>
        <v>0</v>
      </c>
      <c r="G77" s="1">
        <f t="shared" si="25"/>
        <v>17358.399999999998</v>
      </c>
      <c r="H77" s="1">
        <f t="shared" si="25"/>
        <v>0</v>
      </c>
      <c r="I77" s="1">
        <f t="shared" si="25"/>
        <v>0</v>
      </c>
      <c r="J77" s="1">
        <f t="shared" si="25"/>
        <v>0</v>
      </c>
      <c r="K77" s="1">
        <f t="shared" si="25"/>
        <v>0</v>
      </c>
      <c r="L77" s="11"/>
      <c r="M77" s="8"/>
    </row>
    <row r="78" spans="1:13" ht="17.25" customHeight="1">
      <c r="A78" s="71"/>
      <c r="B78" s="71"/>
      <c r="C78" s="13" t="s">
        <v>4</v>
      </c>
      <c r="D78" s="1">
        <f t="shared" si="18"/>
        <v>29361.6</v>
      </c>
      <c r="E78" s="1">
        <v>12194</v>
      </c>
      <c r="F78" s="1">
        <v>0</v>
      </c>
      <c r="G78" s="1">
        <f>0+17167.6</f>
        <v>17167.6</v>
      </c>
      <c r="H78" s="1">
        <v>0</v>
      </c>
      <c r="I78" s="1">
        <v>0</v>
      </c>
      <c r="J78" s="1">
        <v>0</v>
      </c>
      <c r="K78" s="1">
        <v>0</v>
      </c>
      <c r="L78" s="11"/>
      <c r="M78" s="8"/>
    </row>
    <row r="79" spans="1:13" ht="17.25" customHeight="1">
      <c r="A79" s="71"/>
      <c r="B79" s="71"/>
      <c r="C79" s="13" t="s">
        <v>6</v>
      </c>
      <c r="D79" s="1">
        <f t="shared" si="18"/>
        <v>1528.1000000000001</v>
      </c>
      <c r="E79" s="1">
        <v>1354.9</v>
      </c>
      <c r="F79" s="1">
        <v>0</v>
      </c>
      <c r="G79" s="1">
        <f>0+173.2</f>
        <v>173.2</v>
      </c>
      <c r="H79" s="1">
        <v>0</v>
      </c>
      <c r="I79" s="1">
        <v>0</v>
      </c>
      <c r="J79" s="1">
        <v>0</v>
      </c>
      <c r="K79" s="1">
        <v>0</v>
      </c>
      <c r="L79" s="11"/>
      <c r="M79" s="8"/>
    </row>
    <row r="80" spans="1:13" ht="17.25" customHeight="1">
      <c r="A80" s="71"/>
      <c r="B80" s="71"/>
      <c r="C80" s="13" t="s">
        <v>7</v>
      </c>
      <c r="D80" s="1">
        <f t="shared" si="18"/>
        <v>2169.4</v>
      </c>
      <c r="E80" s="1">
        <f>'Прил. №3 (муниц.бюдж.)'!E55</f>
        <v>2151.8</v>
      </c>
      <c r="F80" s="1">
        <f>'Прил. №3 (муниц.бюдж.)'!F55</f>
        <v>0</v>
      </c>
      <c r="G80" s="1">
        <f>'Прил. №3 (муниц.бюдж.)'!G55</f>
        <v>17.600000000000023</v>
      </c>
      <c r="H80" s="1">
        <f>'Прил. №3 (муниц.бюдж.)'!H55</f>
        <v>0</v>
      </c>
      <c r="I80" s="1">
        <f>'Прил. №3 (муниц.бюдж.)'!I55</f>
        <v>0</v>
      </c>
      <c r="J80" s="1">
        <f>'Прил. №3 (муниц.бюдж.)'!J55</f>
        <v>0</v>
      </c>
      <c r="K80" s="1">
        <f>'Прил. №3 (муниц.бюдж.)'!K55</f>
        <v>0</v>
      </c>
      <c r="L80" s="11"/>
      <c r="M80" s="8"/>
    </row>
    <row r="81" spans="1:13" ht="17.25" customHeight="1">
      <c r="A81" s="71"/>
      <c r="B81" s="71"/>
      <c r="C81" s="13" t="s">
        <v>5</v>
      </c>
      <c r="D81" s="1">
        <f t="shared" si="18"/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1"/>
      <c r="M81" s="8"/>
    </row>
    <row r="82" spans="1:13" ht="17.25" customHeight="1">
      <c r="A82" s="71"/>
      <c r="B82" s="71" t="s">
        <v>55</v>
      </c>
      <c r="C82" s="13" t="s">
        <v>117</v>
      </c>
      <c r="D82" s="1">
        <f t="shared" si="18"/>
        <v>23227.1</v>
      </c>
      <c r="E82" s="1">
        <f aca="true" t="shared" si="26" ref="E82:K82">SUM(E83:E86)</f>
        <v>0</v>
      </c>
      <c r="F82" s="1">
        <f t="shared" si="26"/>
        <v>18959.899999999998</v>
      </c>
      <c r="G82" s="1">
        <f t="shared" si="26"/>
        <v>4267.2</v>
      </c>
      <c r="H82" s="1">
        <f t="shared" si="26"/>
        <v>0</v>
      </c>
      <c r="I82" s="1">
        <f t="shared" si="26"/>
        <v>0</v>
      </c>
      <c r="J82" s="1">
        <f t="shared" si="26"/>
        <v>0</v>
      </c>
      <c r="K82" s="1">
        <f t="shared" si="26"/>
        <v>0</v>
      </c>
      <c r="L82" s="11"/>
      <c r="M82" s="8"/>
    </row>
    <row r="83" spans="1:13" ht="17.25" customHeight="1">
      <c r="A83" s="71"/>
      <c r="B83" s="71"/>
      <c r="C83" s="13" t="s">
        <v>4</v>
      </c>
      <c r="D83" s="1">
        <f t="shared" si="18"/>
        <v>19992.3</v>
      </c>
      <c r="E83" s="1">
        <v>0</v>
      </c>
      <c r="F83" s="1">
        <f>15473.9+869.4</f>
        <v>16343.3</v>
      </c>
      <c r="G83" s="1">
        <f>0+3649</f>
        <v>3649</v>
      </c>
      <c r="H83" s="1">
        <v>0</v>
      </c>
      <c r="I83" s="1">
        <v>0</v>
      </c>
      <c r="J83" s="1">
        <v>0</v>
      </c>
      <c r="K83" s="1">
        <v>0</v>
      </c>
      <c r="L83" s="11"/>
      <c r="M83" s="8"/>
    </row>
    <row r="84" spans="1:13" ht="17.25" customHeight="1">
      <c r="A84" s="71"/>
      <c r="B84" s="71"/>
      <c r="C84" s="13" t="s">
        <v>6</v>
      </c>
      <c r="D84" s="1">
        <f t="shared" si="18"/>
        <v>202.00000000000003</v>
      </c>
      <c r="E84" s="1">
        <v>0</v>
      </c>
      <c r="F84" s="1">
        <f>156.3+8.8</f>
        <v>165.10000000000002</v>
      </c>
      <c r="G84" s="1">
        <f>0+36.9</f>
        <v>36.9</v>
      </c>
      <c r="H84" s="1">
        <v>0</v>
      </c>
      <c r="I84" s="1">
        <v>0</v>
      </c>
      <c r="J84" s="1">
        <v>0</v>
      </c>
      <c r="K84" s="1">
        <v>0</v>
      </c>
      <c r="L84" s="11"/>
      <c r="M84" s="8"/>
    </row>
    <row r="85" spans="1:13" ht="17.25" customHeight="1">
      <c r="A85" s="71"/>
      <c r="B85" s="71"/>
      <c r="C85" s="13" t="s">
        <v>7</v>
      </c>
      <c r="D85" s="1">
        <f t="shared" si="18"/>
        <v>3032.8</v>
      </c>
      <c r="E85" s="1">
        <f>'Прил. №3 (муниц.бюдж.)'!E57</f>
        <v>0</v>
      </c>
      <c r="F85" s="1">
        <f>'Прил. №3 (муниц.бюдж.)'!F57</f>
        <v>2451.5000000000005</v>
      </c>
      <c r="G85" s="1">
        <f>'Прил. №3 (муниц.бюдж.)'!G57</f>
        <v>581.3</v>
      </c>
      <c r="H85" s="1">
        <f>'Прил. №3 (муниц.бюдж.)'!H57</f>
        <v>0</v>
      </c>
      <c r="I85" s="1">
        <f>'Прил. №3 (муниц.бюдж.)'!I57</f>
        <v>0</v>
      </c>
      <c r="J85" s="1">
        <f>'Прил. №3 (муниц.бюдж.)'!J57</f>
        <v>0</v>
      </c>
      <c r="K85" s="1">
        <f>'Прил. №3 (муниц.бюдж.)'!K57</f>
        <v>0</v>
      </c>
      <c r="L85" s="11"/>
      <c r="M85" s="8"/>
    </row>
    <row r="86" spans="1:13" ht="17.25" customHeight="1">
      <c r="A86" s="71"/>
      <c r="B86" s="71"/>
      <c r="C86" s="13" t="s">
        <v>5</v>
      </c>
      <c r="D86" s="1">
        <f t="shared" si="18"/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1"/>
      <c r="M86" s="8"/>
    </row>
    <row r="87" spans="1:13" ht="35.25" customHeight="1">
      <c r="A87" s="71"/>
      <c r="B87" s="13" t="s">
        <v>123</v>
      </c>
      <c r="C87" s="13"/>
      <c r="D87" s="10"/>
      <c r="E87" s="10"/>
      <c r="F87" s="10"/>
      <c r="G87" s="10"/>
      <c r="H87" s="10"/>
      <c r="I87" s="10"/>
      <c r="J87" s="10"/>
      <c r="K87" s="10"/>
      <c r="L87" s="11"/>
      <c r="M87" s="8"/>
    </row>
    <row r="88" spans="1:13" ht="15.75" customHeight="1" hidden="1">
      <c r="A88" s="71"/>
      <c r="B88" s="13"/>
      <c r="C88" s="13"/>
      <c r="D88" s="1"/>
      <c r="E88" s="1"/>
      <c r="F88" s="1"/>
      <c r="G88" s="1"/>
      <c r="H88" s="1"/>
      <c r="I88" s="1"/>
      <c r="J88" s="1"/>
      <c r="K88" s="1"/>
      <c r="L88" s="11"/>
      <c r="M88" s="8"/>
    </row>
    <row r="89" spans="1:13" ht="15.75" customHeight="1" hidden="1">
      <c r="A89" s="71"/>
      <c r="B89" s="13"/>
      <c r="C89" s="13"/>
      <c r="D89" s="1"/>
      <c r="E89" s="1"/>
      <c r="F89" s="1"/>
      <c r="G89" s="1"/>
      <c r="H89" s="1"/>
      <c r="I89" s="1"/>
      <c r="J89" s="1"/>
      <c r="K89" s="1"/>
      <c r="L89" s="11"/>
      <c r="M89" s="8"/>
    </row>
    <row r="90" spans="1:13" ht="15.75" customHeight="1" hidden="1">
      <c r="A90" s="71"/>
      <c r="B90" s="13"/>
      <c r="C90" s="13"/>
      <c r="D90" s="1"/>
      <c r="E90" s="1"/>
      <c r="F90" s="1"/>
      <c r="G90" s="1"/>
      <c r="H90" s="1"/>
      <c r="I90" s="1"/>
      <c r="J90" s="1"/>
      <c r="K90" s="1"/>
      <c r="L90" s="11"/>
      <c r="M90" s="8"/>
    </row>
    <row r="91" spans="1:13" ht="15.75" customHeight="1" hidden="1">
      <c r="A91" s="71"/>
      <c r="B91" s="13"/>
      <c r="C91" s="13"/>
      <c r="D91" s="1"/>
      <c r="E91" s="1"/>
      <c r="F91" s="1"/>
      <c r="G91" s="1"/>
      <c r="H91" s="1"/>
      <c r="I91" s="1"/>
      <c r="J91" s="1"/>
      <c r="K91" s="1"/>
      <c r="L91" s="11"/>
      <c r="M91" s="8"/>
    </row>
    <row r="92" spans="1:13" ht="39" customHeight="1">
      <c r="A92" s="71"/>
      <c r="B92" s="71" t="s">
        <v>174</v>
      </c>
      <c r="C92" s="13"/>
      <c r="D92" s="1"/>
      <c r="E92" s="1"/>
      <c r="F92" s="1"/>
      <c r="G92" s="1"/>
      <c r="H92" s="1"/>
      <c r="I92" s="1"/>
      <c r="J92" s="1"/>
      <c r="K92" s="1"/>
      <c r="L92" s="11"/>
      <c r="M92" s="8"/>
    </row>
    <row r="93" spans="1:13" ht="17.25" customHeight="1" hidden="1">
      <c r="A93" s="71"/>
      <c r="B93" s="71"/>
      <c r="C93" s="13"/>
      <c r="D93" s="1"/>
      <c r="E93" s="1"/>
      <c r="F93" s="1"/>
      <c r="G93" s="1"/>
      <c r="H93" s="1"/>
      <c r="I93" s="1"/>
      <c r="J93" s="1"/>
      <c r="K93" s="1"/>
      <c r="L93" s="11"/>
      <c r="M93" s="8"/>
    </row>
    <row r="94" spans="1:13" ht="17.25" customHeight="1" hidden="1">
      <c r="A94" s="71"/>
      <c r="B94" s="71"/>
      <c r="C94" s="13"/>
      <c r="D94" s="1"/>
      <c r="E94" s="1"/>
      <c r="F94" s="1"/>
      <c r="G94" s="1"/>
      <c r="H94" s="1"/>
      <c r="I94" s="1"/>
      <c r="J94" s="1"/>
      <c r="K94" s="1"/>
      <c r="L94" s="11"/>
      <c r="M94" s="8"/>
    </row>
    <row r="95" spans="1:13" ht="17.25" customHeight="1" hidden="1">
      <c r="A95" s="71"/>
      <c r="B95" s="71"/>
      <c r="C95" s="13"/>
      <c r="D95" s="1"/>
      <c r="E95" s="1"/>
      <c r="F95" s="1"/>
      <c r="G95" s="1"/>
      <c r="H95" s="1"/>
      <c r="I95" s="1"/>
      <c r="J95" s="1"/>
      <c r="K95" s="1"/>
      <c r="L95" s="11"/>
      <c r="M95" s="8"/>
    </row>
    <row r="96" spans="1:13" ht="18.75" customHeight="1" hidden="1">
      <c r="A96" s="71"/>
      <c r="B96" s="71"/>
      <c r="C96" s="13"/>
      <c r="D96" s="1"/>
      <c r="E96" s="1"/>
      <c r="F96" s="1"/>
      <c r="G96" s="1"/>
      <c r="H96" s="1"/>
      <c r="I96" s="1"/>
      <c r="J96" s="1"/>
      <c r="K96" s="1"/>
      <c r="L96" s="11"/>
      <c r="M96" s="8"/>
    </row>
    <row r="97" spans="1:13" ht="18.75" customHeight="1">
      <c r="A97" s="71"/>
      <c r="B97" s="71" t="s">
        <v>220</v>
      </c>
      <c r="C97" s="13" t="s">
        <v>117</v>
      </c>
      <c r="D97" s="1">
        <f>SUM(E97:K97)</f>
        <v>12670.8</v>
      </c>
      <c r="E97" s="1">
        <f>E98+E99+E100+E101</f>
        <v>0</v>
      </c>
      <c r="F97" s="1">
        <f aca="true" t="shared" si="27" ref="F97:K97">F98+F99+F100+F101</f>
        <v>0</v>
      </c>
      <c r="G97" s="1">
        <f t="shared" si="27"/>
        <v>0</v>
      </c>
      <c r="H97" s="1">
        <f t="shared" si="27"/>
        <v>0</v>
      </c>
      <c r="I97" s="1">
        <f t="shared" si="27"/>
        <v>0</v>
      </c>
      <c r="J97" s="1">
        <f>J98+J99+J100+J101</f>
        <v>12670.8</v>
      </c>
      <c r="K97" s="1">
        <f t="shared" si="27"/>
        <v>0</v>
      </c>
      <c r="L97" s="11"/>
      <c r="M97" s="8"/>
    </row>
    <row r="98" spans="1:13" ht="18.75" customHeight="1">
      <c r="A98" s="71"/>
      <c r="B98" s="71"/>
      <c r="C98" s="13" t="s">
        <v>4</v>
      </c>
      <c r="D98" s="1">
        <f>SUM(E98:K98)</f>
        <v>12525.3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f>0+4193.9+3905.2+4426.2</f>
        <v>12525.3</v>
      </c>
      <c r="K98" s="1">
        <v>0</v>
      </c>
      <c r="L98" s="11"/>
      <c r="M98" s="8"/>
    </row>
    <row r="99" spans="1:13" ht="18.75" customHeight="1">
      <c r="A99" s="71"/>
      <c r="B99" s="71"/>
      <c r="C99" s="13" t="s">
        <v>6</v>
      </c>
      <c r="D99" s="1">
        <f>SUM(E99:K99)</f>
        <v>126.5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f>0+42.4+39.4+44.7</f>
        <v>126.5</v>
      </c>
      <c r="K99" s="1">
        <v>0</v>
      </c>
      <c r="L99" s="11"/>
      <c r="M99" s="8"/>
    </row>
    <row r="100" spans="1:13" ht="18.75" customHeight="1">
      <c r="A100" s="71"/>
      <c r="B100" s="71"/>
      <c r="C100" s="13" t="s">
        <v>7</v>
      </c>
      <c r="D100" s="1">
        <f>SUM(E100:K100)</f>
        <v>19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f>'Прил. №3 (муниц.бюдж.)'!J63</f>
        <v>19</v>
      </c>
      <c r="K100" s="1">
        <v>0</v>
      </c>
      <c r="L100" s="11"/>
      <c r="M100" s="8"/>
    </row>
    <row r="101" spans="1:13" ht="18.75" customHeight="1">
      <c r="A101" s="71"/>
      <c r="B101" s="71"/>
      <c r="C101" s="13" t="s">
        <v>5</v>
      </c>
      <c r="D101" s="1">
        <f>SUM(E101:K101)</f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1"/>
      <c r="M101" s="8"/>
    </row>
    <row r="102" spans="1:13" ht="17.25" customHeight="1">
      <c r="A102" s="71" t="s">
        <v>57</v>
      </c>
      <c r="B102" s="71" t="s">
        <v>44</v>
      </c>
      <c r="C102" s="13" t="s">
        <v>117</v>
      </c>
      <c r="D102" s="1">
        <f aca="true" t="shared" si="28" ref="D102:D115">SUM(E102:K102)</f>
        <v>386.40000000000003</v>
      </c>
      <c r="E102" s="1">
        <f aca="true" t="shared" si="29" ref="E102:K102">SUM(E103:E106)</f>
        <v>238.10000000000002</v>
      </c>
      <c r="F102" s="1">
        <f t="shared" si="29"/>
        <v>148.3</v>
      </c>
      <c r="G102" s="1">
        <f t="shared" si="29"/>
        <v>0</v>
      </c>
      <c r="H102" s="1">
        <f t="shared" si="29"/>
        <v>0</v>
      </c>
      <c r="I102" s="1">
        <f t="shared" si="29"/>
        <v>0</v>
      </c>
      <c r="J102" s="1">
        <f t="shared" si="29"/>
        <v>0</v>
      </c>
      <c r="K102" s="1">
        <f t="shared" si="29"/>
        <v>0</v>
      </c>
      <c r="L102" s="11"/>
      <c r="M102" s="8"/>
    </row>
    <row r="103" spans="1:13" ht="17.25" customHeight="1">
      <c r="A103" s="71"/>
      <c r="B103" s="71"/>
      <c r="C103" s="13" t="s">
        <v>4</v>
      </c>
      <c r="D103" s="1">
        <f t="shared" si="28"/>
        <v>312.7</v>
      </c>
      <c r="E103" s="1">
        <v>184.9</v>
      </c>
      <c r="F103" s="1">
        <v>127.8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1"/>
      <c r="M103" s="8"/>
    </row>
    <row r="104" spans="1:13" ht="17.25" customHeight="1">
      <c r="A104" s="71"/>
      <c r="B104" s="71"/>
      <c r="C104" s="13" t="s">
        <v>6</v>
      </c>
      <c r="D104" s="1">
        <f t="shared" si="28"/>
        <v>21.8</v>
      </c>
      <c r="E104" s="1">
        <v>20.5</v>
      </c>
      <c r="F104" s="1">
        <v>1.3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1"/>
      <c r="M104" s="8"/>
    </row>
    <row r="105" spans="1:13" ht="17.25" customHeight="1">
      <c r="A105" s="71"/>
      <c r="B105" s="71"/>
      <c r="C105" s="13" t="s">
        <v>7</v>
      </c>
      <c r="D105" s="1">
        <f t="shared" si="28"/>
        <v>51.900000000000006</v>
      </c>
      <c r="E105" s="1">
        <f>'Прил. №3 (муниц.бюдж.)'!E64</f>
        <v>32.7</v>
      </c>
      <c r="F105" s="1">
        <f>'Прил. №3 (муниц.бюдж.)'!F64</f>
        <v>19.200000000000003</v>
      </c>
      <c r="G105" s="1">
        <f>'Прил. №3 (муниц.бюдж.)'!G64</f>
        <v>0</v>
      </c>
      <c r="H105" s="1">
        <f>'Прил. №3 (муниц.бюдж.)'!H64</f>
        <v>0</v>
      </c>
      <c r="I105" s="1">
        <f>'Прил. №3 (муниц.бюдж.)'!I64</f>
        <v>0</v>
      </c>
      <c r="J105" s="1">
        <f>'Прил. №3 (муниц.бюдж.)'!J64</f>
        <v>0</v>
      </c>
      <c r="K105" s="1">
        <f>'Прил. №3 (муниц.бюдж.)'!K64</f>
        <v>0</v>
      </c>
      <c r="L105" s="11"/>
      <c r="M105" s="8"/>
    </row>
    <row r="106" spans="1:13" ht="17.25" customHeight="1">
      <c r="A106" s="71"/>
      <c r="B106" s="71"/>
      <c r="C106" s="13" t="s">
        <v>5</v>
      </c>
      <c r="D106" s="1">
        <f t="shared" si="28"/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1"/>
      <c r="M106" s="8"/>
    </row>
    <row r="107" spans="1:13" ht="48" customHeight="1">
      <c r="A107" s="71" t="s">
        <v>191</v>
      </c>
      <c r="B107" s="71" t="s">
        <v>251</v>
      </c>
      <c r="C107" s="13" t="s">
        <v>117</v>
      </c>
      <c r="D107" s="1">
        <f>SUM(E107:K107)</f>
        <v>94093.8</v>
      </c>
      <c r="E107" s="1">
        <f>SUM(E108:E111)</f>
        <v>0</v>
      </c>
      <c r="F107" s="1">
        <f>SUM(F108:F111)</f>
        <v>0</v>
      </c>
      <c r="G107" s="1">
        <f>SUM(G108:G111)</f>
        <v>0</v>
      </c>
      <c r="H107" s="1">
        <f>SUM(H108:H111)</f>
        <v>0</v>
      </c>
      <c r="I107" s="1">
        <f>SUM(I108:I111)</f>
        <v>56093.8</v>
      </c>
      <c r="J107" s="1">
        <f>J108+J112</f>
        <v>38000</v>
      </c>
      <c r="K107" s="1">
        <f>K108+K112</f>
        <v>0</v>
      </c>
      <c r="L107" s="11"/>
      <c r="M107" s="8"/>
    </row>
    <row r="108" spans="1:13" ht="48" customHeight="1">
      <c r="A108" s="71"/>
      <c r="B108" s="71"/>
      <c r="C108" s="13" t="s">
        <v>4</v>
      </c>
      <c r="D108" s="1">
        <f>SUM(E108:K108)</f>
        <v>56093.8</v>
      </c>
      <c r="E108" s="1">
        <v>0</v>
      </c>
      <c r="F108" s="1">
        <v>0</v>
      </c>
      <c r="G108" s="1">
        <v>0</v>
      </c>
      <c r="H108" s="1">
        <v>0</v>
      </c>
      <c r="I108" s="1">
        <f>0+56093.8</f>
        <v>56093.8</v>
      </c>
      <c r="J108" s="1">
        <v>0</v>
      </c>
      <c r="K108" s="1">
        <v>0</v>
      </c>
      <c r="L108" s="11"/>
      <c r="M108" s="8"/>
    </row>
    <row r="109" spans="1:13" ht="48" customHeight="1">
      <c r="A109" s="71"/>
      <c r="B109" s="71"/>
      <c r="C109" s="13" t="s">
        <v>6</v>
      </c>
      <c r="D109" s="1">
        <f t="shared" si="28"/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1"/>
      <c r="M109" s="8"/>
    </row>
    <row r="110" spans="1:13" ht="48" customHeight="1">
      <c r="A110" s="71"/>
      <c r="B110" s="71"/>
      <c r="C110" s="13" t="s">
        <v>7</v>
      </c>
      <c r="D110" s="1">
        <f t="shared" si="28"/>
        <v>0</v>
      </c>
      <c r="E110" s="1">
        <f>'Прил. №3 (муниц.бюдж.)'!E70</f>
        <v>0</v>
      </c>
      <c r="F110" s="1">
        <f>'Прил. №3 (муниц.бюдж.)'!F70</f>
        <v>0</v>
      </c>
      <c r="G110" s="1">
        <f>'Прил. №3 (муниц.бюдж.)'!G70</f>
        <v>0</v>
      </c>
      <c r="H110" s="1">
        <f>'Прил. №3 (муниц.бюдж.)'!H70</f>
        <v>0</v>
      </c>
      <c r="I110" s="1">
        <f>'Прил. №3 (муниц.бюдж.)'!I70</f>
        <v>0</v>
      </c>
      <c r="J110" s="1">
        <f>'Прил. №3 (муниц.бюдж.)'!J70</f>
        <v>0</v>
      </c>
      <c r="K110" s="1">
        <f>'Прил. №3 (муниц.бюдж.)'!K70</f>
        <v>0</v>
      </c>
      <c r="L110" s="11"/>
      <c r="M110" s="8"/>
    </row>
    <row r="111" spans="1:13" ht="33" customHeight="1">
      <c r="A111" s="71"/>
      <c r="B111" s="71"/>
      <c r="C111" s="13" t="s">
        <v>5</v>
      </c>
      <c r="D111" s="1">
        <f t="shared" si="28"/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1"/>
      <c r="M111" s="8"/>
    </row>
    <row r="112" spans="1:13" ht="33" customHeight="1">
      <c r="A112" s="71"/>
      <c r="B112" s="71" t="s">
        <v>239</v>
      </c>
      <c r="C112" s="13" t="s">
        <v>4</v>
      </c>
      <c r="D112" s="1">
        <f>SUM(E112:K112)</f>
        <v>38000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f>0+38000</f>
        <v>38000</v>
      </c>
      <c r="K112" s="1">
        <v>0</v>
      </c>
      <c r="L112" s="11"/>
      <c r="M112" s="8"/>
    </row>
    <row r="113" spans="1:13" ht="33" customHeight="1">
      <c r="A113" s="71"/>
      <c r="B113" s="71"/>
      <c r="C113" s="13" t="s">
        <v>6</v>
      </c>
      <c r="D113" s="1">
        <f t="shared" si="28"/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1"/>
      <c r="M113" s="8"/>
    </row>
    <row r="114" spans="1:13" ht="33" customHeight="1">
      <c r="A114" s="71"/>
      <c r="B114" s="71"/>
      <c r="C114" s="13" t="s">
        <v>7</v>
      </c>
      <c r="D114" s="1">
        <f t="shared" si="28"/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1"/>
      <c r="M114" s="8"/>
    </row>
    <row r="115" spans="1:13" ht="33" customHeight="1">
      <c r="A115" s="71"/>
      <c r="B115" s="71"/>
      <c r="C115" s="13" t="s">
        <v>5</v>
      </c>
      <c r="D115" s="1">
        <f t="shared" si="28"/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1"/>
      <c r="M115" s="8"/>
    </row>
    <row r="116" spans="1:13" s="3" customFormat="1" ht="33" customHeight="1">
      <c r="A116" s="34" t="s">
        <v>66</v>
      </c>
      <c r="B116" s="30" t="s">
        <v>125</v>
      </c>
      <c r="C116" s="29"/>
      <c r="D116" s="29"/>
      <c r="E116" s="29"/>
      <c r="F116" s="29"/>
      <c r="G116" s="29"/>
      <c r="H116" s="29"/>
      <c r="I116" s="29"/>
      <c r="J116" s="29"/>
      <c r="K116" s="29"/>
      <c r="L116" s="16"/>
      <c r="M116" s="17"/>
    </row>
    <row r="117" spans="1:11" ht="17.25" customHeight="1">
      <c r="A117" s="133" t="s">
        <v>163</v>
      </c>
      <c r="B117" s="72" t="s">
        <v>168</v>
      </c>
      <c r="C117" s="25" t="s">
        <v>117</v>
      </c>
      <c r="D117" s="10">
        <f aca="true" t="shared" si="30" ref="D117:D125">E117+F117+G117+H117+I117+J117+K117</f>
        <v>115415.7</v>
      </c>
      <c r="E117" s="10">
        <f>E118+E119+E120+E121</f>
        <v>0</v>
      </c>
      <c r="F117" s="10">
        <f aca="true" t="shared" si="31" ref="F117:K117">F118+F119+F120+F121</f>
        <v>0</v>
      </c>
      <c r="G117" s="10">
        <f t="shared" si="31"/>
        <v>0</v>
      </c>
      <c r="H117" s="10">
        <f t="shared" si="31"/>
        <v>80000</v>
      </c>
      <c r="I117" s="10">
        <f t="shared" si="31"/>
        <v>35415.7</v>
      </c>
      <c r="J117" s="10">
        <f t="shared" si="31"/>
        <v>0</v>
      </c>
      <c r="K117" s="10">
        <f t="shared" si="31"/>
        <v>0</v>
      </c>
    </row>
    <row r="118" spans="1:11" ht="17.25" customHeight="1">
      <c r="A118" s="133"/>
      <c r="B118" s="72"/>
      <c r="C118" s="13" t="s">
        <v>4</v>
      </c>
      <c r="D118" s="1">
        <f t="shared" si="30"/>
        <v>115415.7</v>
      </c>
      <c r="E118" s="1">
        <f>E123</f>
        <v>0</v>
      </c>
      <c r="F118" s="1">
        <f aca="true" t="shared" si="32" ref="F118:K118">F123</f>
        <v>0</v>
      </c>
      <c r="G118" s="1">
        <f t="shared" si="32"/>
        <v>0</v>
      </c>
      <c r="H118" s="1">
        <f t="shared" si="32"/>
        <v>80000</v>
      </c>
      <c r="I118" s="1">
        <f t="shared" si="32"/>
        <v>35415.7</v>
      </c>
      <c r="J118" s="1">
        <f t="shared" si="32"/>
        <v>0</v>
      </c>
      <c r="K118" s="1">
        <f t="shared" si="32"/>
        <v>0</v>
      </c>
    </row>
    <row r="119" spans="1:11" ht="17.25" customHeight="1">
      <c r="A119" s="133"/>
      <c r="B119" s="72"/>
      <c r="C119" s="13" t="s">
        <v>6</v>
      </c>
      <c r="D119" s="1">
        <f t="shared" si="30"/>
        <v>0</v>
      </c>
      <c r="E119" s="1">
        <f>E124</f>
        <v>0</v>
      </c>
      <c r="F119" s="1">
        <f aca="true" t="shared" si="33" ref="F119:K119">F124</f>
        <v>0</v>
      </c>
      <c r="G119" s="1">
        <f t="shared" si="33"/>
        <v>0</v>
      </c>
      <c r="H119" s="1">
        <f t="shared" si="33"/>
        <v>0</v>
      </c>
      <c r="I119" s="1">
        <f t="shared" si="33"/>
        <v>0</v>
      </c>
      <c r="J119" s="1">
        <f t="shared" si="33"/>
        <v>0</v>
      </c>
      <c r="K119" s="1">
        <f t="shared" si="33"/>
        <v>0</v>
      </c>
    </row>
    <row r="120" spans="1:11" ht="17.25" customHeight="1">
      <c r="A120" s="133"/>
      <c r="B120" s="72"/>
      <c r="C120" s="13" t="s">
        <v>7</v>
      </c>
      <c r="D120" s="1">
        <f t="shared" si="30"/>
        <v>0</v>
      </c>
      <c r="E120" s="1">
        <f>E125</f>
        <v>0</v>
      </c>
      <c r="F120" s="1">
        <f aca="true" t="shared" si="34" ref="F120:K120">F125</f>
        <v>0</v>
      </c>
      <c r="G120" s="1">
        <f t="shared" si="34"/>
        <v>0</v>
      </c>
      <c r="H120" s="1">
        <f t="shared" si="34"/>
        <v>0</v>
      </c>
      <c r="I120" s="1">
        <f t="shared" si="34"/>
        <v>0</v>
      </c>
      <c r="J120" s="1">
        <f t="shared" si="34"/>
        <v>0</v>
      </c>
      <c r="K120" s="1">
        <f t="shared" si="34"/>
        <v>0</v>
      </c>
    </row>
    <row r="121" spans="1:11" ht="17.25" customHeight="1">
      <c r="A121" s="133"/>
      <c r="B121" s="72"/>
      <c r="C121" s="13" t="s">
        <v>5</v>
      </c>
      <c r="D121" s="1">
        <f t="shared" si="30"/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</row>
    <row r="122" spans="1:11" ht="17.25" customHeight="1">
      <c r="A122" s="78" t="s">
        <v>164</v>
      </c>
      <c r="B122" s="71" t="s">
        <v>167</v>
      </c>
      <c r="C122" s="25" t="s">
        <v>117</v>
      </c>
      <c r="D122" s="10">
        <f t="shared" si="30"/>
        <v>115415.7</v>
      </c>
      <c r="E122" s="10">
        <f>E123+E124+E125+E126</f>
        <v>0</v>
      </c>
      <c r="F122" s="10">
        <f aca="true" t="shared" si="35" ref="F122:K122">F123+F124+F125+F126</f>
        <v>0</v>
      </c>
      <c r="G122" s="10">
        <f t="shared" si="35"/>
        <v>0</v>
      </c>
      <c r="H122" s="10">
        <f t="shared" si="35"/>
        <v>80000</v>
      </c>
      <c r="I122" s="10">
        <f t="shared" si="35"/>
        <v>35415.7</v>
      </c>
      <c r="J122" s="10">
        <f t="shared" si="35"/>
        <v>0</v>
      </c>
      <c r="K122" s="10">
        <f t="shared" si="35"/>
        <v>0</v>
      </c>
    </row>
    <row r="123" spans="1:11" ht="17.25" customHeight="1">
      <c r="A123" s="78"/>
      <c r="B123" s="71"/>
      <c r="C123" s="13" t="s">
        <v>4</v>
      </c>
      <c r="D123" s="1">
        <f t="shared" si="30"/>
        <v>115415.7</v>
      </c>
      <c r="E123" s="1">
        <v>0</v>
      </c>
      <c r="F123" s="1">
        <v>0</v>
      </c>
      <c r="G123" s="1">
        <v>0</v>
      </c>
      <c r="H123" s="1">
        <f>0+80000</f>
        <v>80000</v>
      </c>
      <c r="I123" s="1">
        <f>0+35415.7</f>
        <v>35415.7</v>
      </c>
      <c r="J123" s="1">
        <v>0</v>
      </c>
      <c r="K123" s="1">
        <v>0</v>
      </c>
    </row>
    <row r="124" spans="1:11" ht="17.25" customHeight="1">
      <c r="A124" s="78"/>
      <c r="B124" s="71"/>
      <c r="C124" s="13" t="s">
        <v>6</v>
      </c>
      <c r="D124" s="1">
        <f t="shared" si="30"/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</row>
    <row r="125" spans="1:11" ht="17.25" customHeight="1">
      <c r="A125" s="78"/>
      <c r="B125" s="71"/>
      <c r="C125" s="13" t="s">
        <v>7</v>
      </c>
      <c r="D125" s="1">
        <f t="shared" si="30"/>
        <v>0</v>
      </c>
      <c r="E125" s="1">
        <f>'Прил. №3 (муниц.бюдж.)'!E81</f>
        <v>0</v>
      </c>
      <c r="F125" s="1">
        <f>'Прил. №3 (муниц.бюдж.)'!F81</f>
        <v>0</v>
      </c>
      <c r="G125" s="1">
        <f>'Прил. №3 (муниц.бюдж.)'!G81</f>
        <v>0</v>
      </c>
      <c r="H125" s="1">
        <f>'Прил. №3 (муниц.бюдж.)'!H81</f>
        <v>0</v>
      </c>
      <c r="I125" s="1">
        <f>'Прил. №3 (муниц.бюдж.)'!I81</f>
        <v>0</v>
      </c>
      <c r="J125" s="1">
        <f>'Прил. №3 (муниц.бюдж.)'!J81</f>
        <v>0</v>
      </c>
      <c r="K125" s="1">
        <f>'Прил. №3 (муниц.бюдж.)'!K81</f>
        <v>0</v>
      </c>
    </row>
    <row r="126" spans="1:11" ht="15.75">
      <c r="A126" s="78"/>
      <c r="B126" s="71"/>
      <c r="C126" s="13" t="s">
        <v>5</v>
      </c>
      <c r="D126" s="1">
        <f>E126+F126+G126+H126+I126+J126+K126</f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</row>
  </sheetData>
  <sheetProtection/>
  <autoFilter ref="A5:M81"/>
  <mergeCells count="40">
    <mergeCell ref="B62:B66"/>
    <mergeCell ref="G1:K1"/>
    <mergeCell ref="D3:K3"/>
    <mergeCell ref="A2:I2"/>
    <mergeCell ref="A3:A4"/>
    <mergeCell ref="B3:B4"/>
    <mergeCell ref="B26:B30"/>
    <mergeCell ref="A16:A20"/>
    <mergeCell ref="C3:C4"/>
    <mergeCell ref="B16:B20"/>
    <mergeCell ref="B31:B35"/>
    <mergeCell ref="A46:A66"/>
    <mergeCell ref="A67:A71"/>
    <mergeCell ref="A6:A10"/>
    <mergeCell ref="B11:B15"/>
    <mergeCell ref="A107:A115"/>
    <mergeCell ref="B107:B111"/>
    <mergeCell ref="B97:B101"/>
    <mergeCell ref="B6:B10"/>
    <mergeCell ref="B21:B25"/>
    <mergeCell ref="A11:A15"/>
    <mergeCell ref="A117:A121"/>
    <mergeCell ref="B117:B121"/>
    <mergeCell ref="B92:B96"/>
    <mergeCell ref="B36:B40"/>
    <mergeCell ref="B102:B106"/>
    <mergeCell ref="A102:A106"/>
    <mergeCell ref="B77:B81"/>
    <mergeCell ref="B67:B71"/>
    <mergeCell ref="A21:A45"/>
    <mergeCell ref="A122:A126"/>
    <mergeCell ref="B122:B126"/>
    <mergeCell ref="B82:B86"/>
    <mergeCell ref="B51:B55"/>
    <mergeCell ref="B72:B76"/>
    <mergeCell ref="B41:B45"/>
    <mergeCell ref="A72:A101"/>
    <mergeCell ref="B112:B115"/>
    <mergeCell ref="B46:B50"/>
    <mergeCell ref="B56:B60"/>
  </mergeCells>
  <printOptions horizontalCentered="1"/>
  <pageMargins left="0.7874015748031497" right="0.7874015748031497" top="1.1811023622047245" bottom="0.5905511811023623" header="0" footer="0"/>
  <pageSetup fitToHeight="17" horizontalDpi="600" verticalDpi="600" orientation="landscape" paperSize="9" scale="53" r:id="rId1"/>
  <rowBreaks count="3" manualBreakCount="3">
    <brk id="45" max="10" man="1"/>
    <brk id="66" max="10" man="1"/>
    <brk id="106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G75"/>
  <sheetViews>
    <sheetView view="pageBreakPreview" zoomScale="80" zoomScaleNormal="80" zoomScaleSheetLayoutView="80" zoomScalePageLayoutView="0" workbookViewId="0" topLeftCell="A71">
      <selection activeCell="A59" sqref="A1:IV16384"/>
    </sheetView>
  </sheetViews>
  <sheetFormatPr defaultColWidth="9.140625" defaultRowHeight="15"/>
  <cols>
    <col min="1" max="1" width="39.7109375" style="4" customWidth="1"/>
    <col min="2" max="2" width="77.28125" style="4" customWidth="1"/>
    <col min="3" max="3" width="62.57421875" style="4" customWidth="1"/>
    <col min="4" max="31" width="5.57421875" style="4" customWidth="1"/>
    <col min="32" max="16384" width="9.140625" style="36" customWidth="1"/>
  </cols>
  <sheetData>
    <row r="1" spans="21:33" ht="75" customHeight="1">
      <c r="U1" s="117" t="s">
        <v>157</v>
      </c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50"/>
      <c r="AG1" s="50"/>
    </row>
    <row r="2" spans="21:33" ht="20.25" customHeight="1"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50"/>
      <c r="AG2" s="50"/>
    </row>
    <row r="3" spans="1:31" ht="31.5" customHeight="1">
      <c r="A3" s="120" t="s">
        <v>29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</row>
    <row r="5" spans="1:31" ht="35.25" customHeight="1">
      <c r="A5" s="135" t="s">
        <v>0</v>
      </c>
      <c r="B5" s="135" t="s">
        <v>113</v>
      </c>
      <c r="C5" s="135" t="s">
        <v>12</v>
      </c>
      <c r="D5" s="138" t="s">
        <v>34</v>
      </c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40"/>
    </row>
    <row r="6" spans="1:31" ht="39" customHeight="1">
      <c r="A6" s="136"/>
      <c r="B6" s="136"/>
      <c r="C6" s="136"/>
      <c r="D6" s="138" t="s">
        <v>37</v>
      </c>
      <c r="E6" s="139"/>
      <c r="F6" s="139"/>
      <c r="G6" s="140"/>
      <c r="H6" s="138" t="s">
        <v>39</v>
      </c>
      <c r="I6" s="139"/>
      <c r="J6" s="139"/>
      <c r="K6" s="140"/>
      <c r="L6" s="138" t="s">
        <v>38</v>
      </c>
      <c r="M6" s="139"/>
      <c r="N6" s="139"/>
      <c r="O6" s="140"/>
      <c r="P6" s="138" t="s">
        <v>40</v>
      </c>
      <c r="Q6" s="139"/>
      <c r="R6" s="139"/>
      <c r="S6" s="140"/>
      <c r="T6" s="138" t="s">
        <v>41</v>
      </c>
      <c r="U6" s="139"/>
      <c r="V6" s="139"/>
      <c r="W6" s="140"/>
      <c r="X6" s="138" t="s">
        <v>131</v>
      </c>
      <c r="Y6" s="139"/>
      <c r="Z6" s="139"/>
      <c r="AA6" s="140"/>
      <c r="AB6" s="138" t="s">
        <v>132</v>
      </c>
      <c r="AC6" s="139"/>
      <c r="AD6" s="139"/>
      <c r="AE6" s="140"/>
    </row>
    <row r="7" spans="1:31" ht="23.25" customHeight="1">
      <c r="A7" s="136"/>
      <c r="B7" s="136"/>
      <c r="C7" s="136"/>
      <c r="D7" s="138" t="s">
        <v>68</v>
      </c>
      <c r="E7" s="139"/>
      <c r="F7" s="139"/>
      <c r="G7" s="140"/>
      <c r="H7" s="138" t="s">
        <v>68</v>
      </c>
      <c r="I7" s="139"/>
      <c r="J7" s="139"/>
      <c r="K7" s="140"/>
      <c r="L7" s="138" t="s">
        <v>68</v>
      </c>
      <c r="M7" s="139"/>
      <c r="N7" s="139"/>
      <c r="O7" s="140"/>
      <c r="P7" s="138" t="s">
        <v>68</v>
      </c>
      <c r="Q7" s="139"/>
      <c r="R7" s="139"/>
      <c r="S7" s="140"/>
      <c r="T7" s="138" t="s">
        <v>68</v>
      </c>
      <c r="U7" s="139"/>
      <c r="V7" s="139"/>
      <c r="W7" s="140"/>
      <c r="X7" s="138" t="s">
        <v>68</v>
      </c>
      <c r="Y7" s="139"/>
      <c r="Z7" s="139"/>
      <c r="AA7" s="140"/>
      <c r="AB7" s="138" t="s">
        <v>68</v>
      </c>
      <c r="AC7" s="139"/>
      <c r="AD7" s="139"/>
      <c r="AE7" s="140"/>
    </row>
    <row r="8" spans="1:31" ht="26.25" customHeight="1">
      <c r="A8" s="137"/>
      <c r="B8" s="137"/>
      <c r="C8" s="137"/>
      <c r="D8" s="29" t="s">
        <v>30</v>
      </c>
      <c r="E8" s="29" t="s">
        <v>31</v>
      </c>
      <c r="F8" s="29" t="s">
        <v>32</v>
      </c>
      <c r="G8" s="1" t="s">
        <v>33</v>
      </c>
      <c r="H8" s="29" t="s">
        <v>30</v>
      </c>
      <c r="I8" s="29" t="s">
        <v>31</v>
      </c>
      <c r="J8" s="29" t="s">
        <v>32</v>
      </c>
      <c r="K8" s="1" t="s">
        <v>33</v>
      </c>
      <c r="L8" s="1" t="s">
        <v>30</v>
      </c>
      <c r="M8" s="1" t="s">
        <v>31</v>
      </c>
      <c r="N8" s="1" t="s">
        <v>32</v>
      </c>
      <c r="O8" s="1" t="s">
        <v>33</v>
      </c>
      <c r="P8" s="1" t="s">
        <v>30</v>
      </c>
      <c r="Q8" s="1" t="s">
        <v>31</v>
      </c>
      <c r="R8" s="1" t="s">
        <v>32</v>
      </c>
      <c r="S8" s="1" t="s">
        <v>33</v>
      </c>
      <c r="T8" s="1" t="s">
        <v>30</v>
      </c>
      <c r="U8" s="1" t="s">
        <v>31</v>
      </c>
      <c r="V8" s="1" t="s">
        <v>32</v>
      </c>
      <c r="W8" s="1" t="s">
        <v>33</v>
      </c>
      <c r="X8" s="1" t="s">
        <v>30</v>
      </c>
      <c r="Y8" s="1" t="s">
        <v>31</v>
      </c>
      <c r="Z8" s="1" t="s">
        <v>32</v>
      </c>
      <c r="AA8" s="1" t="s">
        <v>33</v>
      </c>
      <c r="AB8" s="1" t="s">
        <v>30</v>
      </c>
      <c r="AC8" s="1" t="s">
        <v>31</v>
      </c>
      <c r="AD8" s="1" t="s">
        <v>32</v>
      </c>
      <c r="AE8" s="1" t="s">
        <v>33</v>
      </c>
    </row>
    <row r="9" spans="1:31" ht="15.7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24">
        <v>14</v>
      </c>
      <c r="O9" s="24">
        <v>15</v>
      </c>
      <c r="P9" s="24">
        <v>16</v>
      </c>
      <c r="Q9" s="24">
        <v>17</v>
      </c>
      <c r="R9" s="24">
        <v>18</v>
      </c>
      <c r="S9" s="24">
        <v>19</v>
      </c>
      <c r="T9" s="24">
        <v>20</v>
      </c>
      <c r="U9" s="24">
        <v>21</v>
      </c>
      <c r="V9" s="24">
        <v>22</v>
      </c>
      <c r="W9" s="24">
        <v>23</v>
      </c>
      <c r="X9" s="24">
        <v>24</v>
      </c>
      <c r="Y9" s="24">
        <v>25</v>
      </c>
      <c r="Z9" s="24">
        <v>26</v>
      </c>
      <c r="AA9" s="24">
        <v>27</v>
      </c>
      <c r="AB9" s="24">
        <v>28</v>
      </c>
      <c r="AC9" s="24">
        <v>29</v>
      </c>
      <c r="AD9" s="24">
        <v>30</v>
      </c>
      <c r="AE9" s="24">
        <v>31</v>
      </c>
    </row>
    <row r="10" spans="1:31" ht="27" customHeight="1">
      <c r="A10" s="127" t="s">
        <v>3</v>
      </c>
      <c r="B10" s="127" t="s">
        <v>152</v>
      </c>
      <c r="C10" s="25" t="s">
        <v>14</v>
      </c>
      <c r="D10" s="39"/>
      <c r="E10" s="39"/>
      <c r="F10" s="39"/>
      <c r="G10" s="10" t="s">
        <v>33</v>
      </c>
      <c r="H10" s="39"/>
      <c r="I10" s="39"/>
      <c r="J10" s="39"/>
      <c r="K10" s="10" t="s">
        <v>33</v>
      </c>
      <c r="L10" s="10"/>
      <c r="M10" s="10"/>
      <c r="N10" s="10"/>
      <c r="O10" s="10" t="s">
        <v>33</v>
      </c>
      <c r="P10" s="10"/>
      <c r="Q10" s="10"/>
      <c r="R10" s="10"/>
      <c r="S10" s="10" t="s">
        <v>33</v>
      </c>
      <c r="T10" s="10"/>
      <c r="U10" s="10"/>
      <c r="V10" s="10"/>
      <c r="W10" s="10" t="s">
        <v>33</v>
      </c>
      <c r="X10" s="10"/>
      <c r="Y10" s="10"/>
      <c r="Z10" s="10"/>
      <c r="AA10" s="10" t="s">
        <v>33</v>
      </c>
      <c r="AB10" s="10"/>
      <c r="AC10" s="10"/>
      <c r="AD10" s="10"/>
      <c r="AE10" s="10" t="s">
        <v>33</v>
      </c>
    </row>
    <row r="11" spans="1:31" ht="33.75" customHeight="1">
      <c r="A11" s="128"/>
      <c r="B11" s="128"/>
      <c r="C11" s="6" t="s">
        <v>27</v>
      </c>
      <c r="D11" s="6"/>
      <c r="E11" s="6"/>
      <c r="F11" s="6"/>
      <c r="G11" s="1" t="s">
        <v>33</v>
      </c>
      <c r="H11" s="1"/>
      <c r="I11" s="1"/>
      <c r="J11" s="1"/>
      <c r="K11" s="1" t="str">
        <f>K16</f>
        <v>IV</v>
      </c>
      <c r="L11" s="1"/>
      <c r="M11" s="1"/>
      <c r="N11" s="1"/>
      <c r="O11" s="1" t="str">
        <f>O16</f>
        <v>IV</v>
      </c>
      <c r="P11" s="1"/>
      <c r="Q11" s="1"/>
      <c r="R11" s="1"/>
      <c r="S11" s="1" t="str">
        <f>S16</f>
        <v>IV</v>
      </c>
      <c r="T11" s="1"/>
      <c r="U11" s="1"/>
      <c r="V11" s="1"/>
      <c r="W11" s="1" t="str">
        <f>W16</f>
        <v>IV</v>
      </c>
      <c r="X11" s="1"/>
      <c r="Y11" s="1"/>
      <c r="Z11" s="1"/>
      <c r="AA11" s="1"/>
      <c r="AB11" s="1"/>
      <c r="AC11" s="1"/>
      <c r="AD11" s="1"/>
      <c r="AE11" s="1"/>
    </row>
    <row r="12" spans="1:31" ht="21" customHeight="1">
      <c r="A12" s="128"/>
      <c r="B12" s="128"/>
      <c r="C12" s="6" t="s">
        <v>26</v>
      </c>
      <c r="D12" s="6"/>
      <c r="E12" s="6"/>
      <c r="F12" s="6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21" customHeight="1">
      <c r="A13" s="128"/>
      <c r="B13" s="128"/>
      <c r="C13" s="55" t="s">
        <v>170</v>
      </c>
      <c r="D13" s="6"/>
      <c r="E13" s="6"/>
      <c r="F13" s="6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"/>
      <c r="T13" s="10"/>
      <c r="U13" s="10"/>
      <c r="V13" s="10"/>
      <c r="W13" s="1" t="s">
        <v>33</v>
      </c>
      <c r="X13" s="10"/>
      <c r="Y13" s="10"/>
      <c r="Z13" s="10"/>
      <c r="AA13" s="10"/>
      <c r="AB13" s="10"/>
      <c r="AC13" s="10"/>
      <c r="AD13" s="10"/>
      <c r="AE13" s="10"/>
    </row>
    <row r="14" spans="1:31" ht="21" customHeight="1">
      <c r="A14" s="128"/>
      <c r="B14" s="128"/>
      <c r="C14" s="55" t="s">
        <v>175</v>
      </c>
      <c r="D14" s="6"/>
      <c r="E14" s="6"/>
      <c r="F14" s="6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21" customHeight="1">
      <c r="A15" s="129"/>
      <c r="B15" s="129"/>
      <c r="C15" s="55" t="s">
        <v>210</v>
      </c>
      <c r="D15" s="6"/>
      <c r="E15" s="6"/>
      <c r="F15" s="6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"/>
      <c r="T15" s="10"/>
      <c r="U15" s="10"/>
      <c r="V15" s="10"/>
      <c r="W15" s="10"/>
      <c r="X15" s="10"/>
      <c r="Y15" s="10"/>
      <c r="Z15" s="10"/>
      <c r="AA15" s="1" t="s">
        <v>33</v>
      </c>
      <c r="AB15" s="1"/>
      <c r="AC15" s="1"/>
      <c r="AD15" s="1"/>
      <c r="AE15" s="1" t="s">
        <v>33</v>
      </c>
    </row>
    <row r="16" spans="1:31" ht="27" customHeight="1">
      <c r="A16" s="127" t="s">
        <v>9</v>
      </c>
      <c r="B16" s="127" t="s">
        <v>86</v>
      </c>
      <c r="C16" s="25" t="s">
        <v>14</v>
      </c>
      <c r="D16" s="35"/>
      <c r="E16" s="35"/>
      <c r="F16" s="6"/>
      <c r="G16" s="10" t="s">
        <v>33</v>
      </c>
      <c r="H16" s="10"/>
      <c r="I16" s="10"/>
      <c r="J16" s="10"/>
      <c r="K16" s="10" t="s">
        <v>33</v>
      </c>
      <c r="L16" s="10"/>
      <c r="M16" s="10"/>
      <c r="N16" s="10"/>
      <c r="O16" s="10" t="str">
        <f>O22</f>
        <v>IV</v>
      </c>
      <c r="P16" s="10"/>
      <c r="Q16" s="10"/>
      <c r="R16" s="10"/>
      <c r="S16" s="10" t="str">
        <f>S22</f>
        <v>IV</v>
      </c>
      <c r="T16" s="10"/>
      <c r="U16" s="10"/>
      <c r="V16" s="10"/>
      <c r="W16" s="10" t="s">
        <v>33</v>
      </c>
      <c r="X16" s="10"/>
      <c r="Y16" s="10"/>
      <c r="Z16" s="10"/>
      <c r="AA16" s="10" t="s">
        <v>33</v>
      </c>
      <c r="AB16" s="10"/>
      <c r="AC16" s="10"/>
      <c r="AD16" s="10"/>
      <c r="AE16" s="10" t="s">
        <v>33</v>
      </c>
    </row>
    <row r="17" spans="1:31" ht="20.25" customHeight="1">
      <c r="A17" s="128"/>
      <c r="B17" s="128"/>
      <c r="C17" s="13" t="s">
        <v>25</v>
      </c>
      <c r="D17" s="6"/>
      <c r="E17" s="6"/>
      <c r="F17" s="6"/>
      <c r="G17" s="1" t="s">
        <v>33</v>
      </c>
      <c r="H17" s="1"/>
      <c r="I17" s="1"/>
      <c r="J17" s="1"/>
      <c r="K17" s="1" t="s">
        <v>33</v>
      </c>
      <c r="L17" s="1"/>
      <c r="M17" s="1"/>
      <c r="N17" s="1"/>
      <c r="O17" s="1" t="s">
        <v>33</v>
      </c>
      <c r="P17" s="1"/>
      <c r="Q17" s="1"/>
      <c r="R17" s="1"/>
      <c r="S17" s="1" t="s">
        <v>33</v>
      </c>
      <c r="T17" s="1"/>
      <c r="U17" s="1"/>
      <c r="V17" s="1"/>
      <c r="W17" s="1"/>
      <c r="X17" s="1"/>
      <c r="Y17" s="1"/>
      <c r="Z17" s="1"/>
      <c r="AA17" s="1" t="s">
        <v>33</v>
      </c>
      <c r="AB17" s="1"/>
      <c r="AC17" s="1"/>
      <c r="AD17" s="1"/>
      <c r="AE17" s="1" t="s">
        <v>33</v>
      </c>
    </row>
    <row r="18" spans="1:31" ht="18" customHeight="1">
      <c r="A18" s="128"/>
      <c r="B18" s="128"/>
      <c r="C18" s="13" t="s">
        <v>26</v>
      </c>
      <c r="D18" s="6"/>
      <c r="E18" s="6"/>
      <c r="F18" s="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9.5" customHeight="1">
      <c r="A19" s="128"/>
      <c r="B19" s="128"/>
      <c r="C19" s="6" t="s">
        <v>175</v>
      </c>
      <c r="D19" s="35"/>
      <c r="E19" s="35"/>
      <c r="F19" s="35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" t="s">
        <v>33</v>
      </c>
      <c r="X19" s="10"/>
      <c r="Y19" s="10"/>
      <c r="Z19" s="10"/>
      <c r="AA19" s="10"/>
      <c r="AB19" s="10"/>
      <c r="AC19" s="10"/>
      <c r="AD19" s="10"/>
      <c r="AE19" s="10"/>
    </row>
    <row r="20" spans="1:31" ht="24" customHeight="1">
      <c r="A20" s="129"/>
      <c r="B20" s="129"/>
      <c r="C20" s="6" t="s">
        <v>210</v>
      </c>
      <c r="D20" s="6"/>
      <c r="E20" s="6"/>
      <c r="F20" s="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 t="s">
        <v>33</v>
      </c>
      <c r="AB20" s="1"/>
      <c r="AC20" s="1"/>
      <c r="AD20" s="1"/>
      <c r="AE20" s="1" t="s">
        <v>33</v>
      </c>
    </row>
    <row r="21" spans="1:31" ht="20.25" customHeight="1" hidden="1">
      <c r="A21" s="25"/>
      <c r="B21" s="25"/>
      <c r="C21" s="6"/>
      <c r="D21" s="6"/>
      <c r="E21" s="6"/>
      <c r="F21" s="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8" customHeight="1">
      <c r="A22" s="71" t="s">
        <v>10</v>
      </c>
      <c r="B22" s="107" t="s">
        <v>67</v>
      </c>
      <c r="C22" s="6" t="s">
        <v>25</v>
      </c>
      <c r="D22" s="35"/>
      <c r="E22" s="35"/>
      <c r="F22" s="6"/>
      <c r="G22" s="1" t="str">
        <f>G28</f>
        <v>IV</v>
      </c>
      <c r="H22" s="1"/>
      <c r="I22" s="1"/>
      <c r="J22" s="1"/>
      <c r="K22" s="37" t="s">
        <v>33</v>
      </c>
      <c r="L22" s="1"/>
      <c r="M22" s="1"/>
      <c r="N22" s="1"/>
      <c r="O22" s="1" t="s">
        <v>33</v>
      </c>
      <c r="P22" s="1"/>
      <c r="Q22" s="1"/>
      <c r="R22" s="1"/>
      <c r="S22" s="1" t="s">
        <v>33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8" customHeight="1">
      <c r="A23" s="71"/>
      <c r="B23" s="108"/>
      <c r="C23" s="6" t="s">
        <v>26</v>
      </c>
      <c r="D23" s="6"/>
      <c r="E23" s="6"/>
      <c r="F23" s="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8" customHeight="1">
      <c r="A24" s="71"/>
      <c r="B24" s="108"/>
      <c r="C24" s="6" t="s">
        <v>175</v>
      </c>
      <c r="D24" s="6"/>
      <c r="E24" s="6"/>
      <c r="F24" s="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 t="s">
        <v>33</v>
      </c>
      <c r="X24" s="1"/>
      <c r="Y24" s="1"/>
      <c r="Z24" s="1"/>
      <c r="AA24" s="52"/>
      <c r="AB24" s="52"/>
      <c r="AC24" s="52"/>
      <c r="AD24" s="52"/>
      <c r="AE24" s="52"/>
    </row>
    <row r="25" spans="1:31" ht="20.25" customHeight="1">
      <c r="A25" s="71"/>
      <c r="B25" s="109"/>
      <c r="C25" s="6" t="s">
        <v>210</v>
      </c>
      <c r="D25" s="6"/>
      <c r="E25" s="6"/>
      <c r="F25" s="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 t="s">
        <v>33</v>
      </c>
      <c r="AB25" s="1"/>
      <c r="AC25" s="1"/>
      <c r="AD25" s="1"/>
      <c r="AE25" s="1" t="s">
        <v>33</v>
      </c>
    </row>
    <row r="26" spans="1:31" ht="20.25" customHeight="1">
      <c r="A26" s="71"/>
      <c r="B26" s="107" t="s">
        <v>69</v>
      </c>
      <c r="C26" s="6" t="s">
        <v>25</v>
      </c>
      <c r="D26" s="6"/>
      <c r="E26" s="6"/>
      <c r="F26" s="6"/>
      <c r="G26" s="1" t="s">
        <v>33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20.25" customHeight="1">
      <c r="A27" s="71"/>
      <c r="B27" s="109"/>
      <c r="C27" s="6" t="s">
        <v>26</v>
      </c>
      <c r="D27" s="6"/>
      <c r="E27" s="6"/>
      <c r="F27" s="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20.25" customHeight="1">
      <c r="A28" s="71"/>
      <c r="B28" s="141" t="s">
        <v>54</v>
      </c>
      <c r="C28" s="6" t="s">
        <v>25</v>
      </c>
      <c r="D28" s="6"/>
      <c r="E28" s="6"/>
      <c r="F28" s="6"/>
      <c r="G28" s="1" t="s">
        <v>33</v>
      </c>
      <c r="H28" s="1"/>
      <c r="I28" s="1"/>
      <c r="J28" s="1"/>
      <c r="K28" s="37"/>
      <c r="L28" s="37"/>
      <c r="M28" s="37"/>
      <c r="N28" s="37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20.25" customHeight="1">
      <c r="A29" s="71"/>
      <c r="B29" s="142"/>
      <c r="C29" s="6" t="s">
        <v>26</v>
      </c>
      <c r="D29" s="6"/>
      <c r="E29" s="6"/>
      <c r="F29" s="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37.5" customHeight="1">
      <c r="A30" s="71"/>
      <c r="B30" s="107" t="s">
        <v>193</v>
      </c>
      <c r="C30" s="6" t="s">
        <v>45</v>
      </c>
      <c r="D30" s="6"/>
      <c r="E30" s="6"/>
      <c r="F30" s="6"/>
      <c r="G30" s="1"/>
      <c r="H30" s="1"/>
      <c r="I30" s="1"/>
      <c r="J30" s="1"/>
      <c r="K30" s="37" t="s">
        <v>33</v>
      </c>
      <c r="L30" s="1"/>
      <c r="M30" s="1"/>
      <c r="N30" s="1"/>
      <c r="O30" s="37"/>
      <c r="P30" s="37"/>
      <c r="Q30" s="37"/>
      <c r="R30" s="37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30.75" customHeight="1">
      <c r="A31" s="71"/>
      <c r="B31" s="109"/>
      <c r="C31" s="6" t="s">
        <v>26</v>
      </c>
      <c r="D31" s="6"/>
      <c r="E31" s="6"/>
      <c r="F31" s="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23.25" customHeight="1">
      <c r="A32" s="71"/>
      <c r="B32" s="107" t="s">
        <v>127</v>
      </c>
      <c r="C32" s="6" t="s">
        <v>25</v>
      </c>
      <c r="D32" s="6"/>
      <c r="E32" s="6"/>
      <c r="F32" s="6"/>
      <c r="G32" s="1"/>
      <c r="H32" s="1"/>
      <c r="I32" s="1"/>
      <c r="J32" s="1"/>
      <c r="K32" s="1"/>
      <c r="L32" s="1"/>
      <c r="M32" s="1"/>
      <c r="N32" s="1"/>
      <c r="O32" s="37" t="s">
        <v>33</v>
      </c>
      <c r="P32" s="37"/>
      <c r="Q32" s="37"/>
      <c r="R32" s="37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23.25" customHeight="1">
      <c r="A33" s="71"/>
      <c r="B33" s="109"/>
      <c r="C33" s="6" t="s">
        <v>26</v>
      </c>
      <c r="D33" s="6"/>
      <c r="E33" s="6"/>
      <c r="F33" s="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32.25" customHeight="1">
      <c r="A34" s="71"/>
      <c r="B34" s="107" t="s">
        <v>194</v>
      </c>
      <c r="C34" s="30" t="s">
        <v>25</v>
      </c>
      <c r="D34" s="6"/>
      <c r="E34" s="6"/>
      <c r="F34" s="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37" t="s">
        <v>33</v>
      </c>
      <c r="T34" s="37"/>
      <c r="U34" s="37"/>
      <c r="V34" s="37"/>
      <c r="W34" s="1"/>
      <c r="X34" s="37"/>
      <c r="Y34" s="37"/>
      <c r="Z34" s="37"/>
      <c r="AA34" s="1"/>
      <c r="AB34" s="37"/>
      <c r="AC34" s="37"/>
      <c r="AD34" s="37"/>
      <c r="AE34" s="1"/>
    </row>
    <row r="35" spans="1:31" ht="36" customHeight="1">
      <c r="A35" s="71"/>
      <c r="B35" s="109"/>
      <c r="C35" s="30" t="s">
        <v>26</v>
      </c>
      <c r="D35" s="6"/>
      <c r="E35" s="6"/>
      <c r="F35" s="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41.25" customHeight="1">
      <c r="A36" s="71"/>
      <c r="B36" s="107" t="s">
        <v>233</v>
      </c>
      <c r="C36" s="30" t="s">
        <v>25</v>
      </c>
      <c r="D36" s="6"/>
      <c r="E36" s="6"/>
      <c r="F36" s="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T36" s="37"/>
      <c r="U36" s="37"/>
      <c r="V36" s="37"/>
      <c r="W36" s="37"/>
      <c r="X36" s="37"/>
      <c r="Y36" s="37"/>
      <c r="Z36" s="37"/>
      <c r="AA36" s="1"/>
      <c r="AB36" s="37"/>
      <c r="AC36" s="37"/>
      <c r="AD36" s="37"/>
      <c r="AE36" s="1"/>
    </row>
    <row r="37" spans="1:31" ht="41.25" customHeight="1">
      <c r="A37" s="71"/>
      <c r="B37" s="108"/>
      <c r="C37" s="30" t="s">
        <v>26</v>
      </c>
      <c r="D37" s="6"/>
      <c r="E37" s="6"/>
      <c r="F37" s="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37"/>
      <c r="AB37" s="1"/>
      <c r="AC37" s="1"/>
      <c r="AD37" s="1"/>
      <c r="AE37" s="1"/>
    </row>
    <row r="38" spans="1:31" ht="41.25" customHeight="1">
      <c r="A38" s="71"/>
      <c r="B38" s="109"/>
      <c r="C38" s="30" t="s">
        <v>175</v>
      </c>
      <c r="D38" s="6"/>
      <c r="E38" s="6"/>
      <c r="F38" s="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37" t="s">
        <v>33</v>
      </c>
      <c r="X38" s="1"/>
      <c r="Y38" s="1"/>
      <c r="Z38" s="1"/>
      <c r="AA38" s="37"/>
      <c r="AB38" s="1"/>
      <c r="AC38" s="1"/>
      <c r="AD38" s="1"/>
      <c r="AE38" s="1"/>
    </row>
    <row r="39" spans="1:31" ht="35.25" customHeight="1">
      <c r="A39" s="107"/>
      <c r="B39" s="146" t="s">
        <v>257</v>
      </c>
      <c r="C39" s="30" t="s">
        <v>197</v>
      </c>
      <c r="D39" s="6"/>
      <c r="E39" s="6"/>
      <c r="F39" s="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52"/>
      <c r="T39" s="37"/>
      <c r="U39" s="37"/>
      <c r="V39" s="37"/>
      <c r="W39" s="1"/>
      <c r="X39" s="37"/>
      <c r="Y39" s="37"/>
      <c r="Z39" s="37"/>
      <c r="AA39" s="37"/>
      <c r="AB39" s="37"/>
      <c r="AC39" s="37"/>
      <c r="AD39" s="37"/>
      <c r="AE39" s="1"/>
    </row>
    <row r="40" spans="1:31" ht="35.25" customHeight="1">
      <c r="A40" s="108"/>
      <c r="B40" s="147"/>
      <c r="C40" s="30" t="s">
        <v>26</v>
      </c>
      <c r="D40" s="6"/>
      <c r="E40" s="6"/>
      <c r="F40" s="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35.25" customHeight="1">
      <c r="A41" s="108"/>
      <c r="B41" s="147"/>
      <c r="C41" s="30" t="s">
        <v>175</v>
      </c>
      <c r="D41" s="6"/>
      <c r="E41" s="6"/>
      <c r="F41" s="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B41" s="1"/>
      <c r="AC41" s="1"/>
      <c r="AD41" s="1"/>
      <c r="AE41" s="1"/>
    </row>
    <row r="42" spans="1:31" ht="35.25" customHeight="1">
      <c r="A42" s="108"/>
      <c r="B42" s="148"/>
      <c r="C42" s="30" t="s">
        <v>210</v>
      </c>
      <c r="D42" s="6"/>
      <c r="E42" s="6"/>
      <c r="F42" s="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37" t="s">
        <v>33</v>
      </c>
      <c r="AB42" s="1"/>
      <c r="AC42" s="1"/>
      <c r="AD42" s="1"/>
      <c r="AE42" s="1"/>
    </row>
    <row r="43" spans="1:31" ht="69" customHeight="1">
      <c r="A43" s="108"/>
      <c r="B43" s="146" t="s">
        <v>229</v>
      </c>
      <c r="C43" s="30" t="s">
        <v>25</v>
      </c>
      <c r="D43" s="6"/>
      <c r="E43" s="6"/>
      <c r="F43" s="6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37"/>
      <c r="X43" s="1"/>
      <c r="Y43" s="1"/>
      <c r="Z43" s="1"/>
      <c r="AA43" s="37"/>
      <c r="AB43" s="1"/>
      <c r="AC43" s="1"/>
      <c r="AD43" s="1"/>
      <c r="AE43" s="37"/>
    </row>
    <row r="44" spans="1:31" ht="69" customHeight="1">
      <c r="A44" s="108"/>
      <c r="B44" s="147"/>
      <c r="C44" s="30" t="s">
        <v>26</v>
      </c>
      <c r="D44" s="6"/>
      <c r="E44" s="6"/>
      <c r="F44" s="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69" customHeight="1">
      <c r="A45" s="108"/>
      <c r="B45" s="147"/>
      <c r="C45" s="13" t="s">
        <v>175</v>
      </c>
      <c r="D45" s="6"/>
      <c r="E45" s="6"/>
      <c r="F45" s="6"/>
      <c r="G45" s="6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37"/>
    </row>
    <row r="46" spans="1:31" ht="69" customHeight="1">
      <c r="A46" s="109"/>
      <c r="B46" s="148"/>
      <c r="C46" s="13" t="s">
        <v>210</v>
      </c>
      <c r="D46" s="6"/>
      <c r="E46" s="6"/>
      <c r="F46" s="6"/>
      <c r="G46" s="6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37" t="s">
        <v>33</v>
      </c>
    </row>
    <row r="47" spans="1:31" ht="29.25" customHeight="1">
      <c r="A47" s="108" t="s">
        <v>42</v>
      </c>
      <c r="B47" s="107" t="s">
        <v>63</v>
      </c>
      <c r="C47" s="30" t="s">
        <v>25</v>
      </c>
      <c r="D47" s="35"/>
      <c r="E47" s="6"/>
      <c r="F47" s="6"/>
      <c r="G47" s="37" t="str">
        <f>G50</f>
        <v>IV</v>
      </c>
      <c r="H47" s="37"/>
      <c r="I47" s="37"/>
      <c r="J47" s="37"/>
      <c r="K47" s="37" t="str">
        <f>K52</f>
        <v>IV</v>
      </c>
      <c r="L47" s="37"/>
      <c r="M47" s="37"/>
      <c r="N47" s="37"/>
      <c r="O47" s="37"/>
      <c r="P47" s="37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ht="25.5" customHeight="1">
      <c r="A48" s="108"/>
      <c r="B48" s="108"/>
      <c r="C48" s="30" t="s">
        <v>26</v>
      </c>
      <c r="D48" s="6"/>
      <c r="E48" s="6"/>
      <c r="F48" s="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27" customHeight="1">
      <c r="A49" s="108"/>
      <c r="B49" s="109"/>
      <c r="C49" s="30" t="s">
        <v>209</v>
      </c>
      <c r="D49" s="6"/>
      <c r="E49" s="6"/>
      <c r="F49" s="6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 t="s">
        <v>33</v>
      </c>
      <c r="AB49" s="1"/>
      <c r="AC49" s="1"/>
      <c r="AD49" s="1"/>
      <c r="AE49" s="1"/>
    </row>
    <row r="50" spans="1:31" ht="29.25" customHeight="1">
      <c r="A50" s="108"/>
      <c r="B50" s="107" t="s">
        <v>126</v>
      </c>
      <c r="C50" s="30" t="s">
        <v>25</v>
      </c>
      <c r="D50" s="6"/>
      <c r="E50" s="6"/>
      <c r="F50" s="6"/>
      <c r="G50" s="1" t="s">
        <v>33</v>
      </c>
      <c r="H50" s="1"/>
      <c r="I50" s="1"/>
      <c r="J50" s="1"/>
      <c r="K50" s="1"/>
      <c r="L50" s="1"/>
      <c r="M50" s="1"/>
      <c r="N50" s="1"/>
      <c r="O50" s="1" t="s">
        <v>33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39" customHeight="1">
      <c r="A51" s="108"/>
      <c r="B51" s="109"/>
      <c r="C51" s="30" t="s">
        <v>26</v>
      </c>
      <c r="D51" s="6"/>
      <c r="E51" s="6"/>
      <c r="F51" s="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36" customHeight="1">
      <c r="A52" s="108"/>
      <c r="B52" s="107" t="s">
        <v>55</v>
      </c>
      <c r="C52" s="30" t="s">
        <v>25</v>
      </c>
      <c r="D52" s="6"/>
      <c r="E52" s="6"/>
      <c r="F52" s="6"/>
      <c r="G52" s="1"/>
      <c r="H52" s="1"/>
      <c r="I52" s="1"/>
      <c r="J52" s="1"/>
      <c r="K52" s="1" t="s">
        <v>33</v>
      </c>
      <c r="L52" s="1"/>
      <c r="M52" s="1"/>
      <c r="N52" s="1"/>
      <c r="O52" s="1" t="s">
        <v>33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39.75" customHeight="1">
      <c r="A53" s="108"/>
      <c r="B53" s="109"/>
      <c r="C53" s="30" t="s">
        <v>26</v>
      </c>
      <c r="D53" s="6"/>
      <c r="E53" s="6"/>
      <c r="F53" s="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27" customHeight="1">
      <c r="A54" s="108"/>
      <c r="B54" s="107" t="s">
        <v>123</v>
      </c>
      <c r="C54" s="30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29.25" customHeight="1" hidden="1">
      <c r="A55" s="108"/>
      <c r="B55" s="109"/>
      <c r="C55" s="30"/>
      <c r="D55" s="6"/>
      <c r="E55" s="6"/>
      <c r="F55" s="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29.25" customHeight="1">
      <c r="A56" s="108"/>
      <c r="B56" s="13" t="s">
        <v>174</v>
      </c>
      <c r="C56" s="30"/>
      <c r="D56" s="143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5"/>
    </row>
    <row r="57" spans="1:31" ht="24" customHeight="1">
      <c r="A57" s="108"/>
      <c r="B57" s="107" t="s">
        <v>221</v>
      </c>
      <c r="C57" s="30" t="s">
        <v>26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</row>
    <row r="58" spans="1:31" ht="33.75" customHeight="1">
      <c r="A58" s="109"/>
      <c r="B58" s="109"/>
      <c r="C58" s="30" t="s">
        <v>209</v>
      </c>
      <c r="D58" s="6"/>
      <c r="E58" s="6"/>
      <c r="F58" s="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 t="s">
        <v>33</v>
      </c>
      <c r="AB58" s="1"/>
      <c r="AC58" s="1"/>
      <c r="AD58" s="1"/>
      <c r="AE58" s="1"/>
    </row>
    <row r="59" spans="1:31" ht="39" customHeight="1">
      <c r="A59" s="107" t="s">
        <v>57</v>
      </c>
      <c r="B59" s="107" t="s">
        <v>44</v>
      </c>
      <c r="C59" s="30" t="s">
        <v>25</v>
      </c>
      <c r="D59" s="35"/>
      <c r="E59" s="35"/>
      <c r="F59" s="35"/>
      <c r="G59" s="37" t="s">
        <v>33</v>
      </c>
      <c r="H59" s="37"/>
      <c r="I59" s="37"/>
      <c r="J59" s="37"/>
      <c r="K59" s="37" t="s">
        <v>33</v>
      </c>
      <c r="L59" s="37"/>
      <c r="M59" s="37"/>
      <c r="N59" s="37"/>
      <c r="O59" s="37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ht="39" customHeight="1">
      <c r="A60" s="109"/>
      <c r="B60" s="109"/>
      <c r="C60" s="30" t="s">
        <v>26</v>
      </c>
      <c r="D60" s="6"/>
      <c r="E60" s="6"/>
      <c r="F60" s="6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.75">
      <c r="A61" s="29">
        <v>1</v>
      </c>
      <c r="B61" s="24">
        <v>2</v>
      </c>
      <c r="C61" s="24">
        <v>3</v>
      </c>
      <c r="D61" s="24">
        <v>4</v>
      </c>
      <c r="E61" s="24">
        <v>5</v>
      </c>
      <c r="F61" s="24">
        <v>6</v>
      </c>
      <c r="G61" s="24">
        <v>7</v>
      </c>
      <c r="H61" s="24">
        <v>8</v>
      </c>
      <c r="I61" s="24">
        <v>9</v>
      </c>
      <c r="J61" s="24">
        <v>10</v>
      </c>
      <c r="K61" s="24">
        <v>11</v>
      </c>
      <c r="L61" s="24">
        <v>12</v>
      </c>
      <c r="M61" s="24">
        <v>13</v>
      </c>
      <c r="N61" s="24">
        <v>14</v>
      </c>
      <c r="O61" s="24">
        <v>15</v>
      </c>
      <c r="P61" s="24">
        <v>16</v>
      </c>
      <c r="Q61" s="24">
        <v>17</v>
      </c>
      <c r="R61" s="24">
        <v>18</v>
      </c>
      <c r="S61" s="24">
        <v>19</v>
      </c>
      <c r="T61" s="24">
        <v>20</v>
      </c>
      <c r="U61" s="24">
        <v>21</v>
      </c>
      <c r="V61" s="24">
        <v>22</v>
      </c>
      <c r="W61" s="24">
        <v>23</v>
      </c>
      <c r="X61" s="24">
        <v>24</v>
      </c>
      <c r="Y61" s="24">
        <v>25</v>
      </c>
      <c r="Z61" s="24">
        <v>26</v>
      </c>
      <c r="AA61" s="24">
        <v>27</v>
      </c>
      <c r="AB61" s="24">
        <v>28</v>
      </c>
      <c r="AC61" s="24">
        <v>29</v>
      </c>
      <c r="AD61" s="24">
        <v>30</v>
      </c>
      <c r="AE61" s="24">
        <v>31</v>
      </c>
    </row>
    <row r="62" spans="1:31" ht="115.5" customHeight="1">
      <c r="A62" s="107" t="s">
        <v>191</v>
      </c>
      <c r="B62" s="107" t="s">
        <v>252</v>
      </c>
      <c r="C62" s="30" t="s">
        <v>26</v>
      </c>
      <c r="D62" s="35"/>
      <c r="E62" s="35"/>
      <c r="F62" s="35"/>
      <c r="G62" s="37"/>
      <c r="H62" s="37"/>
      <c r="I62" s="37"/>
      <c r="J62" s="37"/>
      <c r="K62" s="37"/>
      <c r="L62" s="37"/>
      <c r="M62" s="37"/>
      <c r="N62" s="37"/>
      <c r="O62" s="37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ht="115.5" customHeight="1">
      <c r="A63" s="108"/>
      <c r="B63" s="109"/>
      <c r="C63" s="30" t="s">
        <v>175</v>
      </c>
      <c r="D63" s="37" t="s">
        <v>33</v>
      </c>
      <c r="E63" s="6"/>
      <c r="F63" s="6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37" t="s">
        <v>33</v>
      </c>
      <c r="X63" s="1"/>
      <c r="Y63" s="1"/>
      <c r="Z63" s="1"/>
      <c r="AA63" s="1"/>
      <c r="AB63" s="1"/>
      <c r="AC63" s="1"/>
      <c r="AD63" s="1"/>
      <c r="AE63" s="1"/>
    </row>
    <row r="64" spans="1:31" ht="72" customHeight="1">
      <c r="A64" s="108"/>
      <c r="B64" s="107" t="s">
        <v>240</v>
      </c>
      <c r="C64" s="30" t="s">
        <v>26</v>
      </c>
      <c r="D64" s="37"/>
      <c r="E64" s="6"/>
      <c r="F64" s="6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37"/>
      <c r="X64" s="1"/>
      <c r="Y64" s="1"/>
      <c r="Z64" s="1"/>
      <c r="AA64" s="1"/>
      <c r="AB64" s="1"/>
      <c r="AC64" s="1"/>
      <c r="AD64" s="1"/>
      <c r="AE64" s="1"/>
    </row>
    <row r="65" spans="1:31" ht="64.5" customHeight="1">
      <c r="A65" s="109"/>
      <c r="B65" s="109"/>
      <c r="C65" s="30" t="s">
        <v>209</v>
      </c>
      <c r="D65" s="37"/>
      <c r="E65" s="6"/>
      <c r="F65" s="6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37"/>
      <c r="X65" s="1"/>
      <c r="Y65" s="1"/>
      <c r="Z65" s="1"/>
      <c r="AA65" s="37" t="s">
        <v>33</v>
      </c>
      <c r="AB65" s="1"/>
      <c r="AC65" s="1"/>
      <c r="AD65" s="1"/>
      <c r="AE65" s="1"/>
    </row>
    <row r="66" spans="1:31" ht="30" customHeight="1">
      <c r="A66" s="34" t="s">
        <v>66</v>
      </c>
      <c r="B66" s="30" t="s">
        <v>125</v>
      </c>
      <c r="C66" s="6"/>
      <c r="D66" s="138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40"/>
    </row>
    <row r="67" spans="1:31" ht="30" customHeight="1">
      <c r="A67" s="127" t="s">
        <v>163</v>
      </c>
      <c r="B67" s="127" t="s">
        <v>168</v>
      </c>
      <c r="C67" s="25" t="s">
        <v>14</v>
      </c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38" t="s">
        <v>33</v>
      </c>
      <c r="T67" s="56"/>
      <c r="U67" s="56"/>
      <c r="V67" s="56"/>
      <c r="W67" s="62" t="s">
        <v>33</v>
      </c>
      <c r="X67" s="56"/>
      <c r="Y67" s="56"/>
      <c r="Z67" s="56"/>
      <c r="AA67" s="56"/>
      <c r="AB67" s="56"/>
      <c r="AC67" s="56"/>
      <c r="AD67" s="56"/>
      <c r="AE67" s="56"/>
    </row>
    <row r="68" spans="1:31" ht="31.5" customHeight="1">
      <c r="A68" s="128"/>
      <c r="B68" s="128"/>
      <c r="C68" s="13" t="s">
        <v>25</v>
      </c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37" t="s">
        <v>33</v>
      </c>
      <c r="T68" s="52"/>
      <c r="U68" s="52"/>
      <c r="V68" s="52"/>
      <c r="W68" s="53" t="s">
        <v>33</v>
      </c>
      <c r="X68" s="52"/>
      <c r="Y68" s="52"/>
      <c r="Z68" s="52"/>
      <c r="AA68" s="52"/>
      <c r="AB68" s="52"/>
      <c r="AC68" s="52"/>
      <c r="AD68" s="52"/>
      <c r="AE68" s="52"/>
    </row>
    <row r="69" spans="1:31" ht="31.5" customHeight="1">
      <c r="A69" s="128"/>
      <c r="B69" s="128"/>
      <c r="C69" s="13" t="s">
        <v>26</v>
      </c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3"/>
      <c r="X69" s="52"/>
      <c r="Y69" s="52"/>
      <c r="Z69" s="52"/>
      <c r="AA69" s="52"/>
      <c r="AB69" s="52"/>
      <c r="AC69" s="52"/>
      <c r="AD69" s="52"/>
      <c r="AE69" s="52"/>
    </row>
    <row r="70" spans="1:31" ht="31.5" customHeight="1">
      <c r="A70" s="128"/>
      <c r="B70" s="128"/>
      <c r="C70" s="55" t="s">
        <v>170</v>
      </c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3"/>
      <c r="T70" s="52"/>
      <c r="U70" s="52"/>
      <c r="V70" s="52"/>
      <c r="W70" s="53" t="s">
        <v>33</v>
      </c>
      <c r="X70" s="52"/>
      <c r="Y70" s="52"/>
      <c r="Z70" s="52"/>
      <c r="AA70" s="52"/>
      <c r="AB70" s="52"/>
      <c r="AC70" s="52"/>
      <c r="AD70" s="52"/>
      <c r="AE70" s="52"/>
    </row>
    <row r="71" spans="1:31" ht="31.5" customHeight="1">
      <c r="A71" s="129"/>
      <c r="B71" s="129"/>
      <c r="C71" s="55" t="s">
        <v>175</v>
      </c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37"/>
      <c r="T71" s="52"/>
      <c r="U71" s="52"/>
      <c r="V71" s="52"/>
      <c r="W71" s="53"/>
      <c r="X71" s="52"/>
      <c r="Y71" s="52"/>
      <c r="Z71" s="52"/>
      <c r="AA71" s="52"/>
      <c r="AB71" s="52"/>
      <c r="AC71" s="52"/>
      <c r="AD71" s="52"/>
      <c r="AE71" s="52"/>
    </row>
    <row r="72" spans="1:31" ht="31.5" customHeight="1">
      <c r="A72" s="107" t="s">
        <v>164</v>
      </c>
      <c r="B72" s="107" t="s">
        <v>167</v>
      </c>
      <c r="C72" s="13" t="s">
        <v>25</v>
      </c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37" t="s">
        <v>33</v>
      </c>
      <c r="T72" s="52"/>
      <c r="U72" s="52"/>
      <c r="V72" s="52"/>
      <c r="W72" s="53" t="s">
        <v>33</v>
      </c>
      <c r="X72" s="52"/>
      <c r="Y72" s="52"/>
      <c r="Z72" s="52"/>
      <c r="AA72" s="52"/>
      <c r="AB72" s="52"/>
      <c r="AC72" s="52"/>
      <c r="AD72" s="52"/>
      <c r="AE72" s="52"/>
    </row>
    <row r="73" spans="1:31" ht="31.5" customHeight="1">
      <c r="A73" s="108"/>
      <c r="B73" s="108"/>
      <c r="C73" s="13" t="s">
        <v>26</v>
      </c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3"/>
      <c r="T73" s="52"/>
      <c r="U73" s="52"/>
      <c r="V73" s="52"/>
      <c r="W73" s="53"/>
      <c r="X73" s="52"/>
      <c r="Y73" s="52"/>
      <c r="Z73" s="52"/>
      <c r="AA73" s="52"/>
      <c r="AB73" s="52"/>
      <c r="AC73" s="52"/>
      <c r="AD73" s="52"/>
      <c r="AE73" s="52"/>
    </row>
    <row r="74" spans="1:31" ht="31.5" customHeight="1">
      <c r="A74" s="108"/>
      <c r="B74" s="108"/>
      <c r="C74" s="55" t="s">
        <v>170</v>
      </c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3"/>
      <c r="T74" s="52"/>
      <c r="U74" s="52"/>
      <c r="V74" s="52"/>
      <c r="W74" s="53" t="s">
        <v>33</v>
      </c>
      <c r="X74" s="52"/>
      <c r="Y74" s="52"/>
      <c r="Z74" s="52"/>
      <c r="AA74" s="52"/>
      <c r="AB74" s="52"/>
      <c r="AC74" s="52"/>
      <c r="AD74" s="52"/>
      <c r="AE74" s="52"/>
    </row>
    <row r="75" spans="1:31" ht="29.25" customHeight="1">
      <c r="A75" s="109"/>
      <c r="B75" s="109"/>
      <c r="C75" s="55" t="s">
        <v>175</v>
      </c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</row>
  </sheetData>
  <sheetProtection/>
  <mergeCells count="52">
    <mergeCell ref="B10:B15"/>
    <mergeCell ref="A10:A15"/>
    <mergeCell ref="B16:B20"/>
    <mergeCell ref="A16:A20"/>
    <mergeCell ref="B22:B25"/>
    <mergeCell ref="B39:B42"/>
    <mergeCell ref="B34:B35"/>
    <mergeCell ref="A22:A38"/>
    <mergeCell ref="B54:B55"/>
    <mergeCell ref="A59:A60"/>
    <mergeCell ref="B62:B63"/>
    <mergeCell ref="B43:B46"/>
    <mergeCell ref="A62:A65"/>
    <mergeCell ref="B57:B58"/>
    <mergeCell ref="A39:A46"/>
    <mergeCell ref="T6:W6"/>
    <mergeCell ref="H6:K6"/>
    <mergeCell ref="P6:S6"/>
    <mergeCell ref="T7:W7"/>
    <mergeCell ref="D56:AE56"/>
    <mergeCell ref="X7:AA7"/>
    <mergeCell ref="H7:K7"/>
    <mergeCell ref="D66:AE66"/>
    <mergeCell ref="B59:B60"/>
    <mergeCell ref="B52:B53"/>
    <mergeCell ref="B50:B51"/>
    <mergeCell ref="B26:B27"/>
    <mergeCell ref="B32:B33"/>
    <mergeCell ref="B28:B29"/>
    <mergeCell ref="B64:B65"/>
    <mergeCell ref="B36:B38"/>
    <mergeCell ref="B47:B49"/>
    <mergeCell ref="U1:AE2"/>
    <mergeCell ref="AB6:AE6"/>
    <mergeCell ref="AB7:AE7"/>
    <mergeCell ref="D5:AE5"/>
    <mergeCell ref="D7:G7"/>
    <mergeCell ref="D6:G6"/>
    <mergeCell ref="A3:AE3"/>
    <mergeCell ref="A5:A8"/>
    <mergeCell ref="B5:B8"/>
    <mergeCell ref="L7:O7"/>
    <mergeCell ref="C5:C8"/>
    <mergeCell ref="X6:AA6"/>
    <mergeCell ref="B72:B75"/>
    <mergeCell ref="A72:A75"/>
    <mergeCell ref="B30:B31"/>
    <mergeCell ref="A47:A58"/>
    <mergeCell ref="A67:A71"/>
    <mergeCell ref="B67:B71"/>
    <mergeCell ref="L6:O6"/>
    <mergeCell ref="P7:S7"/>
  </mergeCells>
  <printOptions/>
  <pageMargins left="0.7874015748031497" right="0.7874015748031497" top="1.1811023622047245" bottom="0.5905511811023623" header="0" footer="0"/>
  <pageSetup horizontalDpi="600" verticalDpi="600" orientation="landscape" paperSize="9" scale="38" r:id="rId1"/>
  <rowBreaks count="3" manualBreakCount="3">
    <brk id="38" max="30" man="1"/>
    <brk id="60" max="30" man="1"/>
    <brk id="76" max="30" man="1"/>
  </rowBreaks>
  <colBreaks count="1" manualBreakCount="1">
    <brk id="31" max="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70" zoomScaleNormal="80" zoomScaleSheetLayoutView="70" zoomScalePageLayoutView="0" workbookViewId="0" topLeftCell="A1">
      <selection activeCell="A38" sqref="A1:IV16384"/>
    </sheetView>
  </sheetViews>
  <sheetFormatPr defaultColWidth="9.140625" defaultRowHeight="15"/>
  <cols>
    <col min="1" max="1" width="10.421875" style="4" customWidth="1"/>
    <col min="2" max="2" width="60.00390625" style="4" customWidth="1"/>
    <col min="3" max="9" width="21.8515625" style="4" customWidth="1"/>
    <col min="10" max="16384" width="9.140625" style="36" customWidth="1"/>
  </cols>
  <sheetData>
    <row r="1" spans="5:11" ht="93.75" customHeight="1">
      <c r="E1" s="50"/>
      <c r="F1" s="50"/>
      <c r="G1" s="117" t="s">
        <v>158</v>
      </c>
      <c r="H1" s="117"/>
      <c r="I1" s="117"/>
      <c r="J1" s="18"/>
      <c r="K1" s="18"/>
    </row>
    <row r="2" spans="5:9" ht="9" customHeight="1">
      <c r="E2" s="50"/>
      <c r="F2" s="50"/>
      <c r="G2" s="50"/>
      <c r="H2" s="50"/>
      <c r="I2" s="50"/>
    </row>
    <row r="3" spans="1:9" ht="37.5" customHeight="1">
      <c r="A3" s="155" t="s">
        <v>159</v>
      </c>
      <c r="B3" s="155"/>
      <c r="C3" s="155"/>
      <c r="D3" s="155"/>
      <c r="E3" s="155"/>
      <c r="F3" s="155"/>
      <c r="G3" s="155"/>
      <c r="H3" s="155"/>
      <c r="I3" s="155"/>
    </row>
    <row r="4" spans="1:9" ht="15.75">
      <c r="A4" s="156"/>
      <c r="B4" s="156"/>
      <c r="C4" s="156"/>
      <c r="D4" s="156"/>
      <c r="E4" s="156"/>
      <c r="F4" s="156"/>
      <c r="G4" s="156"/>
      <c r="H4" s="156"/>
      <c r="I4" s="156"/>
    </row>
    <row r="5" spans="1:9" ht="35.25" customHeight="1">
      <c r="A5" s="121" t="s">
        <v>46</v>
      </c>
      <c r="B5" s="121" t="s">
        <v>47</v>
      </c>
      <c r="C5" s="121" t="s">
        <v>52</v>
      </c>
      <c r="D5" s="121"/>
      <c r="E5" s="121"/>
      <c r="F5" s="121"/>
      <c r="G5" s="121"/>
      <c r="H5" s="121"/>
      <c r="I5" s="121"/>
    </row>
    <row r="6" spans="1:9" ht="39" customHeight="1">
      <c r="A6" s="121"/>
      <c r="B6" s="121"/>
      <c r="C6" s="24" t="s">
        <v>37</v>
      </c>
      <c r="D6" s="24" t="s">
        <v>39</v>
      </c>
      <c r="E6" s="24" t="s">
        <v>38</v>
      </c>
      <c r="F6" s="24" t="s">
        <v>40</v>
      </c>
      <c r="G6" s="24" t="s">
        <v>41</v>
      </c>
      <c r="H6" s="24" t="s">
        <v>138</v>
      </c>
      <c r="I6" s="24" t="s">
        <v>137</v>
      </c>
    </row>
    <row r="7" spans="1:9" ht="19.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</row>
    <row r="8" spans="1:9" ht="39" customHeight="1">
      <c r="A8" s="29">
        <v>1</v>
      </c>
      <c r="B8" s="30" t="s">
        <v>64</v>
      </c>
      <c r="C8" s="154">
        <v>2018</v>
      </c>
      <c r="D8" s="153"/>
      <c r="E8" s="153"/>
      <c r="F8" s="153"/>
      <c r="G8" s="153"/>
      <c r="H8" s="153"/>
      <c r="I8" s="153"/>
    </row>
    <row r="9" spans="1:9" ht="39" customHeight="1">
      <c r="A9" s="29">
        <v>2</v>
      </c>
      <c r="B9" s="30" t="s">
        <v>54</v>
      </c>
      <c r="C9" s="154"/>
      <c r="D9" s="153"/>
      <c r="E9" s="153"/>
      <c r="F9" s="153"/>
      <c r="G9" s="153"/>
      <c r="H9" s="153"/>
      <c r="I9" s="153"/>
    </row>
    <row r="10" spans="1:9" ht="39" customHeight="1">
      <c r="A10" s="29">
        <v>3</v>
      </c>
      <c r="B10" s="30" t="s">
        <v>35</v>
      </c>
      <c r="C10" s="154"/>
      <c r="D10" s="154">
        <v>2019</v>
      </c>
      <c r="E10" s="154"/>
      <c r="F10" s="153"/>
      <c r="G10" s="153"/>
      <c r="H10" s="153"/>
      <c r="I10" s="153"/>
    </row>
    <row r="11" spans="1:9" ht="39" customHeight="1">
      <c r="A11" s="29">
        <v>4</v>
      </c>
      <c r="B11" s="30" t="s">
        <v>50</v>
      </c>
      <c r="C11" s="154"/>
      <c r="D11" s="154"/>
      <c r="E11" s="154"/>
      <c r="F11" s="153"/>
      <c r="G11" s="153"/>
      <c r="H11" s="153"/>
      <c r="I11" s="153"/>
    </row>
    <row r="12" spans="1:9" ht="39" customHeight="1">
      <c r="A12" s="29">
        <v>5</v>
      </c>
      <c r="B12" s="30" t="s">
        <v>48</v>
      </c>
      <c r="C12" s="154"/>
      <c r="D12" s="154"/>
      <c r="E12" s="154"/>
      <c r="F12" s="153"/>
      <c r="G12" s="153"/>
      <c r="H12" s="153"/>
      <c r="I12" s="153"/>
    </row>
    <row r="13" spans="1:9" ht="39" customHeight="1">
      <c r="A13" s="29">
        <v>6</v>
      </c>
      <c r="B13" s="30" t="s">
        <v>49</v>
      </c>
      <c r="C13" s="154"/>
      <c r="D13" s="154"/>
      <c r="E13" s="154"/>
      <c r="F13" s="153"/>
      <c r="G13" s="153"/>
      <c r="H13" s="153"/>
      <c r="I13" s="153"/>
    </row>
    <row r="14" spans="1:9" ht="39" customHeight="1">
      <c r="A14" s="29">
        <v>7</v>
      </c>
      <c r="B14" s="30" t="s">
        <v>49</v>
      </c>
      <c r="C14" s="69"/>
      <c r="D14" s="69"/>
      <c r="E14" s="31">
        <v>2020</v>
      </c>
      <c r="F14" s="70"/>
      <c r="G14" s="70"/>
      <c r="H14" s="70"/>
      <c r="I14" s="70"/>
    </row>
    <row r="15" spans="1:9" ht="39" customHeight="1">
      <c r="A15" s="29">
        <v>8</v>
      </c>
      <c r="B15" s="30" t="s">
        <v>133</v>
      </c>
      <c r="C15" s="154"/>
      <c r="D15" s="154"/>
      <c r="E15" s="154"/>
      <c r="F15" s="154">
        <v>2021</v>
      </c>
      <c r="G15" s="153"/>
      <c r="H15" s="153"/>
      <c r="I15" s="153"/>
    </row>
    <row r="16" spans="1:9" ht="39" customHeight="1">
      <c r="A16" s="29">
        <v>9</v>
      </c>
      <c r="B16" s="30" t="s">
        <v>134</v>
      </c>
      <c r="C16" s="154"/>
      <c r="D16" s="154"/>
      <c r="E16" s="154"/>
      <c r="F16" s="154"/>
      <c r="G16" s="153"/>
      <c r="H16" s="153"/>
      <c r="I16" s="153"/>
    </row>
    <row r="17" spans="1:9" ht="39" customHeight="1">
      <c r="A17" s="29">
        <v>10</v>
      </c>
      <c r="B17" s="30" t="s">
        <v>135</v>
      </c>
      <c r="C17" s="154"/>
      <c r="D17" s="154"/>
      <c r="E17" s="154"/>
      <c r="F17" s="154"/>
      <c r="G17" s="153"/>
      <c r="H17" s="153"/>
      <c r="I17" s="153"/>
    </row>
    <row r="18" spans="1:9" ht="39" customHeight="1">
      <c r="A18" s="29">
        <v>11</v>
      </c>
      <c r="B18" s="13" t="s">
        <v>201</v>
      </c>
      <c r="C18" s="154"/>
      <c r="D18" s="154"/>
      <c r="E18" s="154"/>
      <c r="F18" s="154"/>
      <c r="G18" s="154">
        <v>2022</v>
      </c>
      <c r="H18" s="153"/>
      <c r="I18" s="153"/>
    </row>
    <row r="19" spans="1:9" ht="39" customHeight="1">
      <c r="A19" s="29">
        <v>12</v>
      </c>
      <c r="B19" s="13" t="s">
        <v>198</v>
      </c>
      <c r="C19" s="154"/>
      <c r="D19" s="154"/>
      <c r="E19" s="154"/>
      <c r="F19" s="154"/>
      <c r="G19" s="154"/>
      <c r="H19" s="153"/>
      <c r="I19" s="153"/>
    </row>
    <row r="20" spans="1:9" ht="39" customHeight="1">
      <c r="A20" s="29">
        <v>13</v>
      </c>
      <c r="B20" s="13" t="s">
        <v>199</v>
      </c>
      <c r="C20" s="154"/>
      <c r="D20" s="154"/>
      <c r="E20" s="154"/>
      <c r="F20" s="154"/>
      <c r="G20" s="154"/>
      <c r="H20" s="153"/>
      <c r="I20" s="153"/>
    </row>
    <row r="21" spans="1:9" ht="39" customHeight="1">
      <c r="A21" s="29">
        <v>14</v>
      </c>
      <c r="B21" s="13" t="s">
        <v>200</v>
      </c>
      <c r="C21" s="154"/>
      <c r="D21" s="154"/>
      <c r="E21" s="154"/>
      <c r="F21" s="154"/>
      <c r="G21" s="154"/>
      <c r="H21" s="153"/>
      <c r="I21" s="153"/>
    </row>
    <row r="22" spans="1:9" ht="21" customHeight="1">
      <c r="A22" s="24">
        <v>1</v>
      </c>
      <c r="B22" s="24">
        <v>2</v>
      </c>
      <c r="C22" s="24">
        <v>3</v>
      </c>
      <c r="D22" s="24">
        <v>4</v>
      </c>
      <c r="E22" s="24">
        <v>5</v>
      </c>
      <c r="F22" s="24">
        <v>6</v>
      </c>
      <c r="G22" s="24">
        <v>7</v>
      </c>
      <c r="H22" s="24">
        <v>8</v>
      </c>
      <c r="I22" s="24">
        <v>9</v>
      </c>
    </row>
    <row r="23" spans="1:9" ht="33.75" customHeight="1">
      <c r="A23" s="29">
        <v>15</v>
      </c>
      <c r="B23" s="30" t="s">
        <v>204</v>
      </c>
      <c r="C23" s="149"/>
      <c r="D23" s="149"/>
      <c r="E23" s="149"/>
      <c r="F23" s="149"/>
      <c r="G23" s="149"/>
      <c r="H23" s="149">
        <v>2023</v>
      </c>
      <c r="I23" s="151"/>
    </row>
    <row r="24" spans="1:9" ht="33.75" customHeight="1">
      <c r="A24" s="29">
        <v>16</v>
      </c>
      <c r="B24" s="30" t="s">
        <v>202</v>
      </c>
      <c r="C24" s="150"/>
      <c r="D24" s="150"/>
      <c r="E24" s="150"/>
      <c r="F24" s="150"/>
      <c r="G24" s="150"/>
      <c r="H24" s="150"/>
      <c r="I24" s="152"/>
    </row>
    <row r="25" spans="1:9" ht="33.75" customHeight="1">
      <c r="A25" s="29">
        <v>17</v>
      </c>
      <c r="B25" s="30" t="s">
        <v>136</v>
      </c>
      <c r="C25" s="150"/>
      <c r="D25" s="150"/>
      <c r="E25" s="150"/>
      <c r="F25" s="150"/>
      <c r="G25" s="150"/>
      <c r="H25" s="150"/>
      <c r="I25" s="152"/>
    </row>
    <row r="26" spans="1:9" ht="33.75" customHeight="1">
      <c r="A26" s="29">
        <v>18</v>
      </c>
      <c r="B26" s="30" t="s">
        <v>203</v>
      </c>
      <c r="C26" s="150"/>
      <c r="D26" s="150"/>
      <c r="E26" s="150"/>
      <c r="F26" s="150"/>
      <c r="G26" s="150"/>
      <c r="H26" s="150"/>
      <c r="I26" s="152"/>
    </row>
    <row r="27" spans="1:9" ht="33.75" customHeight="1">
      <c r="A27" s="29">
        <v>19</v>
      </c>
      <c r="B27" s="30" t="s">
        <v>205</v>
      </c>
      <c r="C27" s="154"/>
      <c r="D27" s="153"/>
      <c r="E27" s="153"/>
      <c r="F27" s="153"/>
      <c r="G27" s="154"/>
      <c r="H27" s="154"/>
      <c r="I27" s="154">
        <v>2024</v>
      </c>
    </row>
    <row r="28" spans="1:9" ht="33.75" customHeight="1">
      <c r="A28" s="29">
        <v>20</v>
      </c>
      <c r="B28" s="30" t="s">
        <v>139</v>
      </c>
      <c r="C28" s="154"/>
      <c r="D28" s="153"/>
      <c r="E28" s="153"/>
      <c r="F28" s="153"/>
      <c r="G28" s="154"/>
      <c r="H28" s="154"/>
      <c r="I28" s="154"/>
    </row>
    <row r="29" spans="1:9" ht="33.75" customHeight="1">
      <c r="A29" s="29">
        <v>21</v>
      </c>
      <c r="B29" s="30" t="s">
        <v>140</v>
      </c>
      <c r="C29" s="154"/>
      <c r="D29" s="153"/>
      <c r="E29" s="153"/>
      <c r="F29" s="153"/>
      <c r="G29" s="154"/>
      <c r="H29" s="154"/>
      <c r="I29" s="154"/>
    </row>
    <row r="30" spans="1:9" ht="33.75" customHeight="1">
      <c r="A30" s="29">
        <v>22</v>
      </c>
      <c r="B30" s="30" t="s">
        <v>141</v>
      </c>
      <c r="C30" s="154"/>
      <c r="D30" s="153"/>
      <c r="E30" s="153"/>
      <c r="F30" s="153"/>
      <c r="G30" s="154"/>
      <c r="H30" s="154"/>
      <c r="I30" s="154"/>
    </row>
    <row r="31" spans="1:9" ht="33.75" customHeight="1">
      <c r="A31" s="29">
        <v>23</v>
      </c>
      <c r="B31" s="30" t="s">
        <v>142</v>
      </c>
      <c r="C31" s="154"/>
      <c r="D31" s="153"/>
      <c r="E31" s="153"/>
      <c r="F31" s="153"/>
      <c r="G31" s="154"/>
      <c r="H31" s="154"/>
      <c r="I31" s="154"/>
    </row>
    <row r="32" spans="1:9" ht="33.75" customHeight="1">
      <c r="A32" s="29">
        <v>24</v>
      </c>
      <c r="B32" s="30" t="s">
        <v>143</v>
      </c>
      <c r="C32" s="154"/>
      <c r="D32" s="153"/>
      <c r="E32" s="153"/>
      <c r="F32" s="153"/>
      <c r="G32" s="154"/>
      <c r="H32" s="154"/>
      <c r="I32" s="154"/>
    </row>
    <row r="33" spans="1:9" ht="33.75" customHeight="1">
      <c r="A33" s="29">
        <v>25</v>
      </c>
      <c r="B33" s="30" t="s">
        <v>144</v>
      </c>
      <c r="C33" s="154"/>
      <c r="D33" s="153"/>
      <c r="E33" s="153"/>
      <c r="F33" s="153"/>
      <c r="G33" s="154"/>
      <c r="H33" s="154"/>
      <c r="I33" s="154"/>
    </row>
    <row r="34" spans="1:9" ht="33.75" customHeight="1">
      <c r="A34" s="29">
        <v>26</v>
      </c>
      <c r="B34" s="30" t="s">
        <v>206</v>
      </c>
      <c r="C34" s="154"/>
      <c r="D34" s="153"/>
      <c r="E34" s="153"/>
      <c r="F34" s="153"/>
      <c r="G34" s="154"/>
      <c r="H34" s="154"/>
      <c r="I34" s="154"/>
    </row>
    <row r="35" spans="1:9" ht="33.75" customHeight="1">
      <c r="A35" s="29">
        <v>27</v>
      </c>
      <c r="B35" s="55" t="s">
        <v>207</v>
      </c>
      <c r="C35" s="154"/>
      <c r="D35" s="153"/>
      <c r="E35" s="153"/>
      <c r="F35" s="153"/>
      <c r="G35" s="154"/>
      <c r="H35" s="154"/>
      <c r="I35" s="154"/>
    </row>
    <row r="36" spans="1:9" ht="33.75" customHeight="1">
      <c r="A36" s="29">
        <v>28</v>
      </c>
      <c r="B36" s="55" t="s">
        <v>208</v>
      </c>
      <c r="C36" s="154"/>
      <c r="D36" s="153"/>
      <c r="E36" s="153"/>
      <c r="F36" s="153"/>
      <c r="G36" s="154"/>
      <c r="H36" s="154"/>
      <c r="I36" s="154"/>
    </row>
    <row r="37" spans="1:9" ht="33.75" customHeight="1">
      <c r="A37" s="29">
        <v>29</v>
      </c>
      <c r="B37" s="55" t="s">
        <v>145</v>
      </c>
      <c r="C37" s="154"/>
      <c r="D37" s="153"/>
      <c r="E37" s="153"/>
      <c r="F37" s="153"/>
      <c r="G37" s="154"/>
      <c r="H37" s="154"/>
      <c r="I37" s="154"/>
    </row>
    <row r="38" spans="1:9" ht="33.75" customHeight="1">
      <c r="A38" s="29">
        <v>30</v>
      </c>
      <c r="B38" s="55" t="s">
        <v>146</v>
      </c>
      <c r="C38" s="154"/>
      <c r="D38" s="153"/>
      <c r="E38" s="153"/>
      <c r="F38" s="153"/>
      <c r="G38" s="154"/>
      <c r="H38" s="154"/>
      <c r="I38" s="154"/>
    </row>
    <row r="39" spans="1:9" ht="33.75" customHeight="1">
      <c r="A39" s="29">
        <v>31</v>
      </c>
      <c r="B39" s="55" t="s">
        <v>147</v>
      </c>
      <c r="C39" s="154"/>
      <c r="D39" s="153"/>
      <c r="E39" s="153"/>
      <c r="F39" s="153"/>
      <c r="G39" s="154"/>
      <c r="H39" s="154"/>
      <c r="I39" s="154"/>
    </row>
    <row r="40" spans="1:9" ht="33.75" customHeight="1">
      <c r="A40" s="29">
        <v>32</v>
      </c>
      <c r="B40" s="55" t="s">
        <v>148</v>
      </c>
      <c r="C40" s="154"/>
      <c r="D40" s="153"/>
      <c r="E40" s="153"/>
      <c r="F40" s="153"/>
      <c r="G40" s="154"/>
      <c r="H40" s="154"/>
      <c r="I40" s="154"/>
    </row>
    <row r="41" spans="1:9" ht="33.75" customHeight="1">
      <c r="A41" s="29">
        <v>33</v>
      </c>
      <c r="B41" s="55" t="s">
        <v>149</v>
      </c>
      <c r="C41" s="154"/>
      <c r="D41" s="153"/>
      <c r="E41" s="153"/>
      <c r="F41" s="153"/>
      <c r="G41" s="154"/>
      <c r="H41" s="154"/>
      <c r="I41" s="154"/>
    </row>
    <row r="42" spans="1:9" ht="33.75" customHeight="1">
      <c r="A42" s="29">
        <v>34</v>
      </c>
      <c r="B42" s="55" t="s">
        <v>150</v>
      </c>
      <c r="C42" s="154"/>
      <c r="D42" s="153"/>
      <c r="E42" s="153"/>
      <c r="F42" s="153"/>
      <c r="G42" s="154"/>
      <c r="H42" s="154"/>
      <c r="I42" s="154"/>
    </row>
    <row r="43" spans="1:9" ht="33.75" customHeight="1">
      <c r="A43" s="29">
        <v>35</v>
      </c>
      <c r="B43" s="55" t="s">
        <v>51</v>
      </c>
      <c r="C43" s="154"/>
      <c r="D43" s="153"/>
      <c r="E43" s="153"/>
      <c r="F43" s="153"/>
      <c r="G43" s="154"/>
      <c r="H43" s="154"/>
      <c r="I43" s="154"/>
    </row>
    <row r="44" spans="1:9" ht="33" customHeight="1">
      <c r="A44" s="157" t="s">
        <v>211</v>
      </c>
      <c r="B44" s="158"/>
      <c r="C44" s="158"/>
      <c r="D44" s="158"/>
      <c r="E44" s="158"/>
      <c r="F44" s="158"/>
      <c r="G44" s="158"/>
      <c r="H44" s="158"/>
      <c r="I44" s="159"/>
    </row>
    <row r="45" spans="1:9" ht="33" customHeight="1">
      <c r="A45" s="53">
        <v>1</v>
      </c>
      <c r="B45" s="55" t="s">
        <v>212</v>
      </c>
      <c r="C45" s="160"/>
      <c r="D45" s="160"/>
      <c r="E45" s="160"/>
      <c r="F45" s="160"/>
      <c r="G45" s="160"/>
      <c r="H45" s="163">
        <v>2023</v>
      </c>
      <c r="I45" s="160"/>
    </row>
    <row r="46" spans="1:9" ht="33" customHeight="1">
      <c r="A46" s="53">
        <v>2</v>
      </c>
      <c r="B46" s="55" t="s">
        <v>213</v>
      </c>
      <c r="C46" s="161"/>
      <c r="D46" s="161"/>
      <c r="E46" s="161"/>
      <c r="F46" s="161"/>
      <c r="G46" s="161"/>
      <c r="H46" s="164"/>
      <c r="I46" s="161"/>
    </row>
    <row r="47" spans="1:9" ht="33" customHeight="1">
      <c r="A47" s="53">
        <v>3</v>
      </c>
      <c r="B47" s="55" t="s">
        <v>214</v>
      </c>
      <c r="C47" s="161"/>
      <c r="D47" s="161"/>
      <c r="E47" s="161"/>
      <c r="F47" s="161"/>
      <c r="G47" s="161"/>
      <c r="H47" s="164"/>
      <c r="I47" s="161"/>
    </row>
    <row r="48" spans="1:9" ht="33" customHeight="1">
      <c r="A48" s="53">
        <v>4</v>
      </c>
      <c r="B48" s="55" t="s">
        <v>215</v>
      </c>
      <c r="C48" s="161"/>
      <c r="D48" s="161"/>
      <c r="E48" s="161"/>
      <c r="F48" s="161"/>
      <c r="G48" s="161"/>
      <c r="H48" s="164"/>
      <c r="I48" s="161"/>
    </row>
    <row r="49" spans="1:9" ht="33" customHeight="1">
      <c r="A49" s="53">
        <v>5</v>
      </c>
      <c r="B49" s="55" t="s">
        <v>216</v>
      </c>
      <c r="C49" s="161"/>
      <c r="D49" s="161"/>
      <c r="E49" s="161"/>
      <c r="F49" s="161"/>
      <c r="G49" s="161"/>
      <c r="H49" s="164"/>
      <c r="I49" s="161"/>
    </row>
    <row r="50" spans="1:9" ht="33" customHeight="1">
      <c r="A50" s="53">
        <v>6</v>
      </c>
      <c r="B50" s="55" t="s">
        <v>217</v>
      </c>
      <c r="C50" s="161"/>
      <c r="D50" s="161"/>
      <c r="E50" s="161"/>
      <c r="F50" s="161"/>
      <c r="G50" s="161"/>
      <c r="H50" s="164"/>
      <c r="I50" s="161"/>
    </row>
    <row r="51" spans="1:9" ht="33" customHeight="1">
      <c r="A51" s="53">
        <v>7</v>
      </c>
      <c r="B51" s="55" t="s">
        <v>241</v>
      </c>
      <c r="C51" s="161"/>
      <c r="D51" s="161"/>
      <c r="E51" s="161"/>
      <c r="F51" s="161"/>
      <c r="G51" s="161"/>
      <c r="H51" s="164"/>
      <c r="I51" s="161"/>
    </row>
    <row r="52" spans="1:9" ht="33" customHeight="1">
      <c r="A52" s="53">
        <v>8</v>
      </c>
      <c r="B52" s="55" t="s">
        <v>218</v>
      </c>
      <c r="C52" s="162"/>
      <c r="D52" s="162"/>
      <c r="E52" s="162"/>
      <c r="F52" s="162"/>
      <c r="G52" s="162"/>
      <c r="H52" s="165"/>
      <c r="I52" s="162"/>
    </row>
  </sheetData>
  <sheetProtection/>
  <mergeCells count="55">
    <mergeCell ref="A44:I44"/>
    <mergeCell ref="C45:C52"/>
    <mergeCell ref="D45:D52"/>
    <mergeCell ref="E45:E52"/>
    <mergeCell ref="F45:F52"/>
    <mergeCell ref="G45:G52"/>
    <mergeCell ref="H45:H52"/>
    <mergeCell ref="I45:I52"/>
    <mergeCell ref="H15:H17"/>
    <mergeCell ref="D18:D21"/>
    <mergeCell ref="E18:E21"/>
    <mergeCell ref="F18:F21"/>
    <mergeCell ref="H18:H21"/>
    <mergeCell ref="B5:B6"/>
    <mergeCell ref="E8:E9"/>
    <mergeCell ref="F8:F9"/>
    <mergeCell ref="G10:G13"/>
    <mergeCell ref="E15:E17"/>
    <mergeCell ref="C8:C9"/>
    <mergeCell ref="I8:I9"/>
    <mergeCell ref="I18:I21"/>
    <mergeCell ref="C15:C17"/>
    <mergeCell ref="D15:D17"/>
    <mergeCell ref="G18:G21"/>
    <mergeCell ref="C18:C21"/>
    <mergeCell ref="I10:I13"/>
    <mergeCell ref="H8:H9"/>
    <mergeCell ref="H10:H13"/>
    <mergeCell ref="G15:G17"/>
    <mergeCell ref="A5:A6"/>
    <mergeCell ref="G1:I1"/>
    <mergeCell ref="A3:I4"/>
    <mergeCell ref="D10:D13"/>
    <mergeCell ref="C10:C13"/>
    <mergeCell ref="E10:E13"/>
    <mergeCell ref="C5:I5"/>
    <mergeCell ref="G8:G9"/>
    <mergeCell ref="D8:D9"/>
    <mergeCell ref="D27:D43"/>
    <mergeCell ref="C27:C43"/>
    <mergeCell ref="C23:C26"/>
    <mergeCell ref="D23:D26"/>
    <mergeCell ref="I15:I17"/>
    <mergeCell ref="F10:F13"/>
    <mergeCell ref="I27:I43"/>
    <mergeCell ref="H27:H43"/>
    <mergeCell ref="G27:G43"/>
    <mergeCell ref="F15:F17"/>
    <mergeCell ref="E23:E26"/>
    <mergeCell ref="F23:F26"/>
    <mergeCell ref="G23:G26"/>
    <mergeCell ref="H23:H26"/>
    <mergeCell ref="I23:I26"/>
    <mergeCell ref="E27:E43"/>
    <mergeCell ref="F27:F43"/>
  </mergeCells>
  <printOptions horizontalCentered="1"/>
  <pageMargins left="0.7874015748031497" right="0.7874015748031497" top="1.1811023622047245" bottom="0.5905511811023623" header="0" footer="0"/>
  <pageSetup horizontalDpi="600" verticalDpi="600" orientation="landscape" paperSize="9" scale="57" r:id="rId1"/>
  <rowBreaks count="2" manualBreakCount="2">
    <brk id="21" max="8" man="1"/>
    <brk id="43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BreakPreview" zoomScale="70" zoomScaleNormal="80" zoomScaleSheetLayoutView="70" zoomScalePageLayoutView="0" workbookViewId="0" topLeftCell="A1">
      <selection activeCell="A1" sqref="A1:IV16384"/>
    </sheetView>
  </sheetViews>
  <sheetFormatPr defaultColWidth="9.140625" defaultRowHeight="15"/>
  <cols>
    <col min="1" max="1" width="10.421875" style="4" customWidth="1"/>
    <col min="2" max="2" width="69.8515625" style="4" customWidth="1"/>
    <col min="3" max="9" width="21.8515625" style="4" customWidth="1"/>
    <col min="10" max="16384" width="9.140625" style="36" customWidth="1"/>
  </cols>
  <sheetData>
    <row r="1" spans="5:11" ht="96" customHeight="1">
      <c r="E1" s="50"/>
      <c r="F1" s="50"/>
      <c r="G1" s="117" t="s">
        <v>160</v>
      </c>
      <c r="H1" s="117"/>
      <c r="I1" s="117"/>
      <c r="J1" s="18"/>
      <c r="K1" s="18"/>
    </row>
    <row r="2" spans="5:9" ht="29.25" customHeight="1">
      <c r="E2" s="50"/>
      <c r="F2" s="50"/>
      <c r="G2" s="50"/>
      <c r="H2" s="36"/>
      <c r="I2" s="36"/>
    </row>
    <row r="3" spans="1:9" ht="36" customHeight="1">
      <c r="A3" s="120" t="s">
        <v>161</v>
      </c>
      <c r="B3" s="120"/>
      <c r="C3" s="120"/>
      <c r="D3" s="120"/>
      <c r="E3" s="120"/>
      <c r="F3" s="120"/>
      <c r="G3" s="120"/>
      <c r="H3" s="120"/>
      <c r="I3" s="120"/>
    </row>
    <row r="5" spans="1:9" ht="35.25" customHeight="1">
      <c r="A5" s="121" t="s">
        <v>46</v>
      </c>
      <c r="B5" s="121" t="s">
        <v>85</v>
      </c>
      <c r="C5" s="121" t="s">
        <v>52</v>
      </c>
      <c r="D5" s="121"/>
      <c r="E5" s="121"/>
      <c r="F5" s="121"/>
      <c r="G5" s="121"/>
      <c r="H5" s="121"/>
      <c r="I5" s="121"/>
    </row>
    <row r="6" spans="1:9" ht="39" customHeight="1">
      <c r="A6" s="121"/>
      <c r="B6" s="121"/>
      <c r="C6" s="24" t="s">
        <v>37</v>
      </c>
      <c r="D6" s="24" t="s">
        <v>39</v>
      </c>
      <c r="E6" s="24" t="s">
        <v>38</v>
      </c>
      <c r="F6" s="24" t="s">
        <v>40</v>
      </c>
      <c r="G6" s="24" t="s">
        <v>41</v>
      </c>
      <c r="H6" s="24" t="s">
        <v>138</v>
      </c>
      <c r="I6" s="24" t="s">
        <v>137</v>
      </c>
    </row>
    <row r="7" spans="1:9" ht="15.7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7</v>
      </c>
      <c r="I7" s="24">
        <v>7</v>
      </c>
    </row>
    <row r="8" spans="1:9" ht="71.25" customHeight="1">
      <c r="A8" s="29">
        <v>1</v>
      </c>
      <c r="B8" s="30" t="s">
        <v>128</v>
      </c>
      <c r="C8" s="32">
        <v>2018</v>
      </c>
      <c r="D8" s="32"/>
      <c r="E8" s="32">
        <v>2020</v>
      </c>
      <c r="F8" s="32"/>
      <c r="G8" s="32"/>
      <c r="H8" s="31"/>
      <c r="I8" s="31"/>
    </row>
    <row r="9" spans="1:9" ht="93" customHeight="1">
      <c r="A9" s="29">
        <v>2</v>
      </c>
      <c r="B9" s="30" t="s">
        <v>65</v>
      </c>
      <c r="C9" s="32"/>
      <c r="D9" s="32">
        <v>2019</v>
      </c>
      <c r="E9" s="33">
        <v>2020</v>
      </c>
      <c r="F9" s="32"/>
      <c r="G9" s="32"/>
      <c r="H9" s="31"/>
      <c r="I9" s="31"/>
    </row>
    <row r="10" spans="1:9" ht="68.25" customHeight="1">
      <c r="A10" s="29">
        <v>3</v>
      </c>
      <c r="B10" s="13" t="s">
        <v>123</v>
      </c>
      <c r="C10" s="32"/>
      <c r="D10" s="32"/>
      <c r="E10" s="32"/>
      <c r="F10" s="33"/>
      <c r="G10" s="32"/>
      <c r="H10" s="31"/>
      <c r="I10" s="31"/>
    </row>
    <row r="11" spans="1:9" ht="77.25" customHeight="1">
      <c r="A11" s="29">
        <v>4</v>
      </c>
      <c r="B11" s="13" t="s">
        <v>162</v>
      </c>
      <c r="C11" s="32"/>
      <c r="D11" s="32"/>
      <c r="E11" s="32"/>
      <c r="F11" s="33">
        <v>2021</v>
      </c>
      <c r="G11" s="32">
        <v>2022</v>
      </c>
      <c r="H11" s="31"/>
      <c r="I11" s="31"/>
    </row>
    <row r="12" spans="1:9" ht="57" customHeight="1">
      <c r="A12" s="53">
        <v>5</v>
      </c>
      <c r="B12" s="13" t="s">
        <v>253</v>
      </c>
      <c r="C12" s="52"/>
      <c r="D12" s="52"/>
      <c r="E12" s="52"/>
      <c r="F12" s="52"/>
      <c r="G12" s="52"/>
      <c r="H12" s="53">
        <v>2023</v>
      </c>
      <c r="I12" s="52"/>
    </row>
  </sheetData>
  <sheetProtection/>
  <mergeCells count="5">
    <mergeCell ref="A5:A6"/>
    <mergeCell ref="B5:B6"/>
    <mergeCell ref="C5:I5"/>
    <mergeCell ref="G1:I1"/>
    <mergeCell ref="A3:I3"/>
  </mergeCells>
  <printOptions/>
  <pageMargins left="0.7874015748031497" right="0.7874015748031497" top="1.1811023622047245" bottom="0.5905511811023623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2023-12-03T23:50:42Z</dcterms:modified>
  <cp:category/>
  <cp:version/>
  <cp:contentType/>
  <cp:contentStatus/>
</cp:coreProperties>
</file>